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6b19452f745332a/Documents/"/>
    </mc:Choice>
  </mc:AlternateContent>
  <xr:revisionPtr revIDLastSave="0" documentId="8_{E7A28AF2-209F-4732-9D98-63EBA0640F9B}" xr6:coauthVersionLast="47" xr6:coauthVersionMax="47" xr10:uidLastSave="{00000000-0000-0000-0000-000000000000}"/>
  <bookViews>
    <workbookView xWindow="-120" yWindow="-120" windowWidth="38640" windowHeight="15720"/>
  </bookViews>
  <sheets>
    <sheet name="Investment Estimator" sheetId="1" r:id="rId1"/>
    <sheet name="Investment Tax Profile" sheetId="3" r:id="rId2"/>
    <sheet name="Insurance Estimator" sheetId="2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F19" i="3"/>
  <c r="E21" i="3"/>
  <c r="F21" i="3"/>
  <c r="E23" i="3"/>
  <c r="F25" i="3"/>
  <c r="E27" i="3"/>
  <c r="F27" i="3"/>
  <c r="E29" i="3"/>
  <c r="F31" i="3"/>
  <c r="E33" i="3"/>
  <c r="F33" i="3"/>
  <c r="E35" i="3"/>
  <c r="F37" i="3"/>
  <c r="E39" i="3"/>
  <c r="F39" i="3"/>
  <c r="E41" i="3"/>
  <c r="F43" i="3"/>
  <c r="E45" i="3"/>
  <c r="F45" i="3"/>
  <c r="E47" i="3"/>
  <c r="F49" i="3"/>
  <c r="E51" i="3"/>
  <c r="F51" i="3"/>
  <c r="E53" i="3"/>
  <c r="C17" i="1"/>
  <c r="D17" i="1"/>
  <c r="D19" i="1"/>
  <c r="C28" i="1"/>
  <c r="C30" i="1"/>
  <c r="D37" i="1"/>
  <c r="E37" i="1"/>
  <c r="F37" i="1"/>
  <c r="G37" i="1"/>
  <c r="H37" i="1"/>
  <c r="I37" i="1"/>
  <c r="J37" i="1"/>
  <c r="K37" i="1"/>
  <c r="L37" i="1"/>
  <c r="D38" i="1"/>
  <c r="E38" i="1"/>
  <c r="F38" i="1"/>
  <c r="G38" i="1"/>
  <c r="H38" i="1"/>
  <c r="I38" i="1"/>
  <c r="J38" i="1"/>
  <c r="K38" i="1"/>
  <c r="L38" i="1"/>
  <c r="D39" i="1"/>
  <c r="E39" i="1"/>
  <c r="F39" i="1"/>
  <c r="G39" i="1"/>
  <c r="H39" i="1"/>
  <c r="I39" i="1"/>
  <c r="J39" i="1"/>
  <c r="K39" i="1"/>
  <c r="L39" i="1"/>
  <c r="D40" i="1"/>
  <c r="E40" i="1"/>
  <c r="F40" i="1"/>
  <c r="G40" i="1"/>
  <c r="H40" i="1"/>
  <c r="I40" i="1"/>
  <c r="J40" i="1"/>
  <c r="K40" i="1"/>
  <c r="L40" i="1"/>
  <c r="D41" i="1"/>
  <c r="E41" i="1"/>
  <c r="F41" i="1"/>
  <c r="G41" i="1"/>
  <c r="H41" i="1"/>
  <c r="I41" i="1"/>
  <c r="J41" i="1"/>
  <c r="K41" i="1"/>
  <c r="L41" i="1"/>
  <c r="D42" i="1"/>
  <c r="E42" i="1"/>
  <c r="F42" i="1"/>
  <c r="G42" i="1"/>
  <c r="H42" i="1"/>
  <c r="I42" i="1"/>
  <c r="J42" i="1"/>
  <c r="K42" i="1"/>
  <c r="L42" i="1"/>
  <c r="D43" i="1"/>
  <c r="E43" i="1"/>
  <c r="F43" i="1"/>
  <c r="G43" i="1"/>
  <c r="H43" i="1"/>
  <c r="I43" i="1"/>
  <c r="J43" i="1"/>
  <c r="K43" i="1"/>
  <c r="L43" i="1"/>
  <c r="D44" i="1"/>
  <c r="E44" i="1"/>
  <c r="F44" i="1"/>
  <c r="G44" i="1"/>
  <c r="H44" i="1"/>
  <c r="I44" i="1"/>
  <c r="J44" i="1"/>
  <c r="K44" i="1"/>
  <c r="L44" i="1"/>
  <c r="D45" i="1"/>
  <c r="E45" i="1"/>
  <c r="F45" i="1"/>
  <c r="G45" i="1"/>
  <c r="H45" i="1"/>
  <c r="I45" i="1"/>
  <c r="J45" i="1"/>
  <c r="K45" i="1"/>
  <c r="L45" i="1"/>
  <c r="D46" i="1"/>
  <c r="E46" i="1"/>
  <c r="F46" i="1"/>
  <c r="G46" i="1"/>
  <c r="H46" i="1"/>
  <c r="I46" i="1"/>
  <c r="J46" i="1"/>
  <c r="K46" i="1"/>
  <c r="L46" i="1"/>
  <c r="D47" i="1"/>
  <c r="E47" i="1"/>
  <c r="F47" i="1"/>
  <c r="G47" i="1"/>
  <c r="H47" i="1"/>
  <c r="I47" i="1"/>
  <c r="J47" i="1"/>
  <c r="K47" i="1"/>
  <c r="L47" i="1"/>
  <c r="D48" i="1"/>
  <c r="E48" i="1"/>
  <c r="F48" i="1"/>
  <c r="G48" i="1"/>
  <c r="H48" i="1"/>
  <c r="I48" i="1"/>
  <c r="J48" i="1"/>
  <c r="K48" i="1"/>
  <c r="L48" i="1"/>
  <c r="D49" i="1"/>
  <c r="E49" i="1"/>
  <c r="F49" i="1"/>
  <c r="G49" i="1"/>
  <c r="H49" i="1"/>
  <c r="I49" i="1"/>
  <c r="J49" i="1"/>
  <c r="K49" i="1"/>
  <c r="L49" i="1"/>
  <c r="D50" i="1"/>
  <c r="E50" i="1"/>
  <c r="F50" i="1"/>
  <c r="G50" i="1"/>
  <c r="H50" i="1"/>
  <c r="I50" i="1"/>
  <c r="J50" i="1"/>
  <c r="K50" i="1"/>
  <c r="L50" i="1"/>
  <c r="D51" i="1"/>
  <c r="E51" i="1"/>
  <c r="F51" i="1"/>
  <c r="G51" i="1"/>
  <c r="H51" i="1"/>
  <c r="I51" i="1"/>
  <c r="J51" i="1"/>
  <c r="K51" i="1"/>
  <c r="L51" i="1"/>
  <c r="D52" i="1"/>
  <c r="E52" i="1"/>
  <c r="F52" i="1"/>
  <c r="G52" i="1"/>
  <c r="H52" i="1"/>
  <c r="I52" i="1"/>
  <c r="J52" i="1"/>
  <c r="K52" i="1"/>
  <c r="L52" i="1"/>
  <c r="D53" i="1"/>
  <c r="E53" i="1"/>
  <c r="F53" i="1"/>
  <c r="G53" i="1"/>
  <c r="H53" i="1"/>
  <c r="I53" i="1"/>
  <c r="J53" i="1"/>
  <c r="K53" i="1"/>
  <c r="L53" i="1"/>
  <c r="D54" i="1"/>
  <c r="E54" i="1"/>
  <c r="F54" i="1"/>
  <c r="G54" i="1"/>
  <c r="H54" i="1"/>
  <c r="I54" i="1"/>
  <c r="J54" i="1"/>
  <c r="K54" i="1"/>
  <c r="L54" i="1"/>
  <c r="D55" i="1"/>
  <c r="E55" i="1"/>
  <c r="F55" i="1"/>
  <c r="G55" i="1"/>
  <c r="H55" i="1"/>
  <c r="I55" i="1"/>
  <c r="J55" i="1"/>
  <c r="K55" i="1"/>
  <c r="L55" i="1"/>
  <c r="D60" i="1"/>
  <c r="E60" i="1"/>
  <c r="F60" i="1"/>
  <c r="G60" i="1"/>
  <c r="H60" i="1"/>
  <c r="I60" i="1"/>
  <c r="J60" i="1"/>
  <c r="K60" i="1"/>
  <c r="L60" i="1"/>
  <c r="D61" i="1"/>
  <c r="E61" i="1"/>
  <c r="F61" i="1"/>
  <c r="G61" i="1"/>
  <c r="H61" i="1"/>
  <c r="I61" i="1"/>
  <c r="J61" i="1"/>
  <c r="K61" i="1"/>
  <c r="L61" i="1"/>
  <c r="D62" i="1"/>
  <c r="E62" i="1"/>
  <c r="F62" i="1"/>
  <c r="G62" i="1"/>
  <c r="H62" i="1"/>
  <c r="I62" i="1"/>
  <c r="J62" i="1"/>
  <c r="K62" i="1"/>
  <c r="L62" i="1"/>
  <c r="D63" i="1"/>
  <c r="E63" i="1"/>
  <c r="F63" i="1"/>
  <c r="G63" i="1"/>
  <c r="H63" i="1"/>
  <c r="I63" i="1"/>
  <c r="J63" i="1"/>
  <c r="K63" i="1"/>
  <c r="L63" i="1"/>
  <c r="D64" i="1"/>
  <c r="E64" i="1"/>
  <c r="F64" i="1"/>
  <c r="G64" i="1"/>
  <c r="H64" i="1"/>
  <c r="I64" i="1"/>
  <c r="J64" i="1"/>
  <c r="K64" i="1"/>
  <c r="L64" i="1"/>
  <c r="D65" i="1"/>
  <c r="E65" i="1"/>
  <c r="F65" i="1"/>
  <c r="G65" i="1"/>
  <c r="H65" i="1"/>
  <c r="I65" i="1"/>
  <c r="J65" i="1"/>
  <c r="K65" i="1"/>
  <c r="L65" i="1"/>
  <c r="D66" i="1"/>
  <c r="E66" i="1"/>
  <c r="F66" i="1"/>
  <c r="G66" i="1"/>
  <c r="H66" i="1"/>
  <c r="I66" i="1"/>
  <c r="J66" i="1"/>
  <c r="K66" i="1"/>
  <c r="L66" i="1"/>
  <c r="D67" i="1"/>
  <c r="E67" i="1"/>
  <c r="F67" i="1"/>
  <c r="G67" i="1"/>
  <c r="H67" i="1"/>
  <c r="I67" i="1"/>
  <c r="J67" i="1"/>
  <c r="K67" i="1"/>
  <c r="L67" i="1"/>
  <c r="D68" i="1"/>
  <c r="E68" i="1"/>
  <c r="F68" i="1"/>
  <c r="G68" i="1"/>
  <c r="H68" i="1"/>
  <c r="I68" i="1"/>
  <c r="J68" i="1"/>
  <c r="K68" i="1"/>
  <c r="L68" i="1"/>
  <c r="D69" i="1"/>
  <c r="E69" i="1"/>
  <c r="F69" i="1"/>
  <c r="G69" i="1"/>
  <c r="H69" i="1"/>
  <c r="I69" i="1"/>
  <c r="J69" i="1"/>
  <c r="K69" i="1"/>
  <c r="L69" i="1"/>
  <c r="D70" i="1"/>
  <c r="E70" i="1"/>
  <c r="F70" i="1"/>
  <c r="G70" i="1"/>
  <c r="H70" i="1"/>
  <c r="I70" i="1"/>
  <c r="J70" i="1"/>
  <c r="K70" i="1"/>
  <c r="L70" i="1"/>
  <c r="D71" i="1"/>
  <c r="E71" i="1"/>
  <c r="F71" i="1"/>
  <c r="G71" i="1"/>
  <c r="H71" i="1"/>
  <c r="I71" i="1"/>
  <c r="J71" i="1"/>
  <c r="K71" i="1"/>
  <c r="L71" i="1"/>
  <c r="D72" i="1"/>
  <c r="E72" i="1"/>
  <c r="F72" i="1"/>
  <c r="G72" i="1"/>
  <c r="H72" i="1"/>
  <c r="I72" i="1"/>
  <c r="J72" i="1"/>
  <c r="K72" i="1"/>
  <c r="L72" i="1"/>
  <c r="D73" i="1"/>
  <c r="E73" i="1"/>
  <c r="F73" i="1"/>
  <c r="G73" i="1"/>
  <c r="H73" i="1"/>
  <c r="I73" i="1"/>
  <c r="J73" i="1"/>
  <c r="K73" i="1"/>
  <c r="L73" i="1"/>
  <c r="D74" i="1"/>
  <c r="E74" i="1"/>
  <c r="F74" i="1"/>
  <c r="G74" i="1"/>
  <c r="H74" i="1"/>
  <c r="I74" i="1"/>
  <c r="J74" i="1"/>
  <c r="K74" i="1"/>
  <c r="L74" i="1"/>
  <c r="D75" i="1"/>
  <c r="E75" i="1"/>
  <c r="F75" i="1"/>
  <c r="G75" i="1"/>
  <c r="H75" i="1"/>
  <c r="I75" i="1"/>
  <c r="J75" i="1"/>
  <c r="K75" i="1"/>
  <c r="L75" i="1"/>
  <c r="D76" i="1"/>
  <c r="E76" i="1"/>
  <c r="F76" i="1"/>
  <c r="G76" i="1"/>
  <c r="H76" i="1"/>
  <c r="I76" i="1"/>
  <c r="J76" i="1"/>
  <c r="K76" i="1"/>
  <c r="L76" i="1"/>
  <c r="D77" i="1"/>
  <c r="E77" i="1"/>
  <c r="F77" i="1"/>
  <c r="G77" i="1"/>
  <c r="H77" i="1"/>
  <c r="I77" i="1"/>
  <c r="J77" i="1"/>
  <c r="K77" i="1"/>
  <c r="L77" i="1"/>
  <c r="D78" i="1"/>
  <c r="E78" i="1"/>
  <c r="F78" i="1"/>
  <c r="G78" i="1"/>
  <c r="H78" i="1"/>
  <c r="I78" i="1"/>
  <c r="J78" i="1"/>
  <c r="K78" i="1"/>
  <c r="L78" i="1"/>
  <c r="D79" i="1"/>
  <c r="E79" i="1"/>
  <c r="F79" i="1"/>
  <c r="G79" i="1"/>
  <c r="H79" i="1"/>
  <c r="I79" i="1"/>
  <c r="J79" i="1"/>
  <c r="K79" i="1"/>
  <c r="L79" i="1"/>
</calcChain>
</file>

<file path=xl/sharedStrings.xml><?xml version="1.0" encoding="utf-8"?>
<sst xmlns="http://schemas.openxmlformats.org/spreadsheetml/2006/main" count="70" uniqueCount="54">
  <si>
    <t xml:space="preserve"> </t>
  </si>
  <si>
    <t>Initial</t>
  </si>
  <si>
    <t>Revised</t>
  </si>
  <si>
    <t>FUTURE VALUE ESTIMATOR</t>
  </si>
  <si>
    <t>PRESENT VALUE ESTIMATOR</t>
  </si>
  <si>
    <t>FUTURE VALUE MATRIX</t>
  </si>
  <si>
    <t>PRESENT VALUE MATRIX</t>
  </si>
  <si>
    <t>LUMP SUM DEPOSIT:</t>
  </si>
  <si>
    <t>MONTHLY CONTRIBUTION:</t>
  </si>
  <si>
    <t>-  OR   -</t>
  </si>
  <si>
    <t>ESTIMATED RATE OF RETURN:</t>
  </si>
  <si>
    <t>NUMBER OF YEARS TO ACCUMULATE FUNDS :</t>
  </si>
  <si>
    <t>ESTIMATED FUTURE VALUE:</t>
  </si>
  <si>
    <t>ESTIMATED INCREASE IN RESOURCES:</t>
  </si>
  <si>
    <t>TOTAL FUTURE AMOUNT DESIRED:</t>
  </si>
  <si>
    <t>Results show the future value of a consistent contribution during the time until the funds are needed.</t>
  </si>
  <si>
    <t>Results show the monthly contribution required to reach a specific amount by the time the funds are needed.</t>
  </si>
  <si>
    <t>TOTAL FUTURE AMOUNT DESIRED</t>
  </si>
  <si>
    <t>ESTIMATED RATE OF RETURN</t>
  </si>
  <si>
    <t>MONTHLY CONTRIBUTION</t>
  </si>
  <si>
    <t>CURRENT DEBT:</t>
  </si>
  <si>
    <t>ESTIMATED MONTHLY CONTRIBUTION:</t>
  </si>
  <si>
    <t>ESTIMATED LUMP SUM DEPOSIT:</t>
  </si>
  <si>
    <t>ESTIMATED INSURANCE NEED:</t>
  </si>
  <si>
    <t>ANNUAL INCOME:</t>
  </si>
  <si>
    <t>ANNUAL EXPENSES:</t>
  </si>
  <si>
    <t>YES</t>
  </si>
  <si>
    <t>NO</t>
  </si>
  <si>
    <t>Are the contributions tax-deductible?</t>
  </si>
  <si>
    <t>Are the accumulations tax-deferred?</t>
  </si>
  <si>
    <t>Are the distributions tax-free?</t>
  </si>
  <si>
    <t>x</t>
  </si>
  <si>
    <t>AMOUNT OF YEARLY DISTRIBUTION:</t>
  </si>
  <si>
    <t>TOTAL FUTURE VALUE OF INVESTMENT CONTRIBUTIONS:</t>
  </si>
  <si>
    <t>Tax-Deductible Contributions /  Tax-Deferred Accumulations / Tax-Free Distributions</t>
  </si>
  <si>
    <t>Tax-Deductible Contributions /  Tax-Deferred Accumulations / Taxable Distributions</t>
  </si>
  <si>
    <t>Total Value of Distributed Funds</t>
  </si>
  <si>
    <t>Investment Tax Profile(s)</t>
  </si>
  <si>
    <t>Number of years to distribute accumulated funds?</t>
  </si>
  <si>
    <t xml:space="preserve">What is your capital gains tax rate? </t>
  </si>
  <si>
    <t xml:space="preserve">What is your federal + state tax rate? </t>
  </si>
  <si>
    <t>Health Savings Account</t>
  </si>
  <si>
    <t>Annuity, EE Bond</t>
  </si>
  <si>
    <t>Mutual Fund, CD, Treasury</t>
  </si>
  <si>
    <t>Non-deductible Contributions / Tax-Deferred Accumulations / Taxable Distributions</t>
  </si>
  <si>
    <t>Non-deductible Contributions / Taxable Accumulations / Taxable Distributions</t>
  </si>
  <si>
    <t>Non-deductible Contributions / Taxable Accumulations / Tax-Free Distributions</t>
  </si>
  <si>
    <t>Non-deductible Contributions / Tax-Deferred Accumulations / Tax-Free Distributions</t>
  </si>
  <si>
    <t>Muni, Roth IRA, 529, CESA</t>
  </si>
  <si>
    <t>401(k), Traditional IRA</t>
  </si>
  <si>
    <t>ANNUAL CONTRIBUTION:</t>
  </si>
  <si>
    <r>
      <t xml:space="preserve">  </t>
    </r>
    <r>
      <rPr>
        <sz val="24"/>
        <color indexed="9"/>
        <rFont val="Arial Rounded MT Bold"/>
        <family val="2"/>
      </rPr>
      <t>Investment Estimator</t>
    </r>
  </si>
  <si>
    <r>
      <t xml:space="preserve">  </t>
    </r>
    <r>
      <rPr>
        <i/>
        <sz val="16"/>
        <color indexed="9"/>
        <rFont val="Arial"/>
        <family val="2"/>
      </rPr>
      <t>Investment Tax Profile</t>
    </r>
  </si>
  <si>
    <r>
      <t xml:space="preserve">H.E.P.P.Y.  </t>
    </r>
    <r>
      <rPr>
        <i/>
        <sz val="16"/>
        <color indexed="9"/>
        <rFont val="Arial"/>
        <family val="2"/>
      </rPr>
      <t>Insurance Estimator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</si>
</sst>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61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8"/>
      <name val="Arial"/>
    </font>
    <font>
      <b/>
      <sz val="11"/>
      <color indexed="8"/>
      <name val="Arial"/>
      <family val="2"/>
    </font>
    <font>
      <b/>
      <i/>
      <sz val="10"/>
      <name val="Arial"/>
      <family val="2"/>
    </font>
    <font>
      <b/>
      <u/>
      <sz val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57"/>
      <name val="Arial"/>
      <family val="2"/>
    </font>
    <font>
      <b/>
      <sz val="11"/>
      <name val="Arial"/>
      <family val="2"/>
    </font>
    <font>
      <sz val="22"/>
      <name val="Arial"/>
      <family val="2"/>
    </font>
    <font>
      <b/>
      <sz val="24"/>
      <color indexed="18"/>
      <name val="Arial"/>
      <family val="2"/>
    </font>
    <font>
      <b/>
      <sz val="18"/>
      <color indexed="18"/>
      <name val="Arial"/>
      <family val="2"/>
    </font>
    <font>
      <b/>
      <sz val="20"/>
      <color indexed="18"/>
      <name val="Arial"/>
      <family val="2"/>
    </font>
    <font>
      <b/>
      <i/>
      <sz val="18"/>
      <color indexed="18"/>
      <name val="Arial"/>
      <family val="2"/>
    </font>
    <font>
      <sz val="18"/>
      <color indexed="18"/>
      <name val="Arial"/>
      <family val="2"/>
    </font>
    <font>
      <b/>
      <sz val="22"/>
      <color indexed="18"/>
      <name val="Arial"/>
      <family val="2"/>
    </font>
    <font>
      <b/>
      <i/>
      <sz val="8"/>
      <name val="Arial"/>
    </font>
    <font>
      <sz val="9"/>
      <name val="Arial"/>
    </font>
    <font>
      <b/>
      <sz val="9"/>
      <color indexed="12"/>
      <name val="Arial"/>
      <family val="2"/>
    </font>
    <font>
      <b/>
      <sz val="9"/>
      <color indexed="12"/>
      <name val="Arial"/>
    </font>
    <font>
      <i/>
      <sz val="8"/>
      <name val="Arial"/>
      <family val="2"/>
    </font>
    <font>
      <b/>
      <sz val="10"/>
      <color indexed="12"/>
      <name val="Arial"/>
    </font>
    <font>
      <b/>
      <i/>
      <sz val="9"/>
      <color indexed="10"/>
      <name val="Arial"/>
      <family val="2"/>
    </font>
    <font>
      <b/>
      <i/>
      <sz val="9"/>
      <name val="Arial"/>
      <family val="2"/>
    </font>
    <font>
      <b/>
      <i/>
      <sz val="12"/>
      <color indexed="9"/>
      <name val="Arial"/>
      <family val="2"/>
    </font>
    <font>
      <sz val="10"/>
      <color indexed="9"/>
      <name val="Arial"/>
      <family val="2"/>
    </font>
    <font>
      <b/>
      <sz val="24"/>
      <color indexed="9"/>
      <name val="Arial Rounded MT Bold"/>
      <family val="2"/>
    </font>
    <font>
      <sz val="24"/>
      <color indexed="9"/>
      <name val="Arial Rounded MT Bold"/>
      <family val="2"/>
    </font>
    <font>
      <b/>
      <sz val="14"/>
      <color indexed="56"/>
      <name val="Arial Rounded MT Bold"/>
      <family val="2"/>
    </font>
    <font>
      <b/>
      <sz val="12"/>
      <name val="Arial"/>
      <family val="2"/>
    </font>
    <font>
      <i/>
      <sz val="16"/>
      <color indexed="9"/>
      <name val="Arial"/>
      <family val="2"/>
    </font>
    <font>
      <b/>
      <sz val="10"/>
      <color theme="0"/>
      <name val="Arial"/>
      <family val="2"/>
    </font>
    <font>
      <b/>
      <i/>
      <sz val="9"/>
      <color rgb="FF000099"/>
      <name val="Arial"/>
      <family val="2"/>
    </font>
    <font>
      <b/>
      <i/>
      <sz val="12"/>
      <color theme="0"/>
      <name val="Arial"/>
      <family val="2"/>
    </font>
    <font>
      <sz val="9"/>
      <color theme="0"/>
      <name val="Arial"/>
      <family val="2"/>
    </font>
    <font>
      <b/>
      <sz val="12"/>
      <color theme="0"/>
      <name val="Arial"/>
      <family val="2"/>
    </font>
    <font>
      <b/>
      <sz val="22"/>
      <color theme="0"/>
      <name val="Arial"/>
      <family val="2"/>
    </font>
    <font>
      <b/>
      <i/>
      <sz val="8"/>
      <color theme="0"/>
      <name val="Arial"/>
      <family val="2"/>
    </font>
    <font>
      <sz val="10"/>
      <color theme="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53">
    <xf numFmtId="0" fontId="0" fillId="0" borderId="0" xfId="0"/>
    <xf numFmtId="0" fontId="28" fillId="0" borderId="0" xfId="0" applyFont="1"/>
    <xf numFmtId="0" fontId="28" fillId="24" borderId="0" xfId="0" applyFont="1" applyFill="1"/>
    <xf numFmtId="0" fontId="19" fillId="24" borderId="0" xfId="38" applyFont="1" applyFill="1" applyBorder="1" applyAlignment="1">
      <alignment horizontal="center" vertical="center"/>
    </xf>
    <xf numFmtId="0" fontId="19" fillId="24" borderId="0" xfId="38" applyFont="1" applyFill="1" applyAlignment="1">
      <alignment vertical="center"/>
    </xf>
    <xf numFmtId="0" fontId="24" fillId="24" borderId="0" xfId="0" applyFont="1" applyFill="1"/>
    <xf numFmtId="0" fontId="23" fillId="24" borderId="0" xfId="0" applyFont="1" applyFill="1" applyAlignment="1">
      <alignment horizontal="center" wrapText="1"/>
    </xf>
    <xf numFmtId="0" fontId="28" fillId="24" borderId="0" xfId="0" applyFont="1" applyFill="1" applyBorder="1"/>
    <xf numFmtId="0" fontId="26" fillId="24" borderId="0" xfId="0" applyFont="1" applyFill="1" applyAlignment="1">
      <alignment horizontal="center"/>
    </xf>
    <xf numFmtId="9" fontId="25" fillId="25" borderId="10" xfId="41" applyFont="1" applyFill="1" applyBorder="1" applyAlignment="1">
      <alignment horizontal="center" vertical="center"/>
    </xf>
    <xf numFmtId="7" fontId="25" fillId="25" borderId="10" xfId="28" applyNumberFormat="1" applyFont="1" applyFill="1" applyBorder="1" applyAlignment="1">
      <alignment horizontal="center" vertical="center"/>
    </xf>
    <xf numFmtId="0" fontId="29" fillId="24" borderId="0" xfId="0" applyFont="1" applyFill="1"/>
    <xf numFmtId="0" fontId="31" fillId="24" borderId="0" xfId="0" applyFont="1" applyFill="1" applyAlignment="1">
      <alignment vertical="center" wrapText="1"/>
    </xf>
    <xf numFmtId="0" fontId="32" fillId="24" borderId="0" xfId="0" applyFont="1" applyFill="1" applyAlignment="1">
      <alignment vertical="center" wrapText="1"/>
    </xf>
    <xf numFmtId="0" fontId="33" fillId="24" borderId="0" xfId="0" applyFont="1" applyFill="1" applyAlignment="1">
      <alignment vertical="center" wrapText="1"/>
    </xf>
    <xf numFmtId="0" fontId="34" fillId="24" borderId="0" xfId="0" applyFont="1" applyFill="1" applyAlignment="1">
      <alignment vertical="center" wrapText="1"/>
    </xf>
    <xf numFmtId="0" fontId="35" fillId="24" borderId="0" xfId="0" applyFont="1" applyFill="1" applyAlignment="1">
      <alignment vertical="center" wrapText="1"/>
    </xf>
    <xf numFmtId="0" fontId="25" fillId="24" borderId="0" xfId="38" applyFont="1" applyFill="1" applyBorder="1" applyAlignment="1">
      <alignment vertical="center"/>
    </xf>
    <xf numFmtId="0" fontId="28" fillId="24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36" fillId="24" borderId="0" xfId="0" applyFont="1" applyFill="1" applyAlignment="1">
      <alignment vertical="center"/>
    </xf>
    <xf numFmtId="0" fontId="0" fillId="24" borderId="0" xfId="0" applyFill="1"/>
    <xf numFmtId="0" fontId="42" fillId="25" borderId="11" xfId="0" applyFont="1" applyFill="1" applyBorder="1" applyAlignment="1">
      <alignment horizontal="right"/>
    </xf>
    <xf numFmtId="0" fontId="42" fillId="25" borderId="0" xfId="0" applyFont="1" applyFill="1" applyBorder="1" applyAlignment="1">
      <alignment horizontal="right"/>
    </xf>
    <xf numFmtId="0" fontId="0" fillId="25" borderId="11" xfId="0" applyFill="1" applyBorder="1"/>
    <xf numFmtId="0" fontId="0" fillId="25" borderId="0" xfId="0" applyFill="1" applyBorder="1"/>
    <xf numFmtId="0" fontId="38" fillId="25" borderId="0" xfId="0" applyFont="1" applyFill="1" applyBorder="1" applyAlignment="1">
      <alignment horizontal="right"/>
    </xf>
    <xf numFmtId="7" fontId="0" fillId="24" borderId="0" xfId="0" applyNumberFormat="1" applyFill="1"/>
    <xf numFmtId="10" fontId="0" fillId="24" borderId="0" xfId="0" applyNumberFormat="1" applyFill="1"/>
    <xf numFmtId="8" fontId="0" fillId="24" borderId="0" xfId="0" applyNumberFormat="1" applyFill="1"/>
    <xf numFmtId="0" fontId="21" fillId="24" borderId="0" xfId="0" applyFont="1" applyFill="1"/>
    <xf numFmtId="0" fontId="0" fillId="24" borderId="0" xfId="0" applyFill="1" applyBorder="1"/>
    <xf numFmtId="0" fontId="0" fillId="24" borderId="0" xfId="0" applyFill="1" applyAlignment="1">
      <alignment horizontal="center"/>
    </xf>
    <xf numFmtId="8" fontId="40" fillId="25" borderId="0" xfId="0" applyNumberFormat="1" applyFont="1" applyFill="1" applyBorder="1"/>
    <xf numFmtId="8" fontId="41" fillId="25" borderId="0" xfId="0" applyNumberFormat="1" applyFont="1" applyFill="1" applyBorder="1"/>
    <xf numFmtId="8" fontId="43" fillId="25" borderId="0" xfId="0" applyNumberFormat="1" applyFont="1" applyFill="1" applyBorder="1"/>
    <xf numFmtId="0" fontId="26" fillId="25" borderId="12" xfId="0" applyFont="1" applyFill="1" applyBorder="1" applyAlignment="1">
      <alignment horizontal="center"/>
    </xf>
    <xf numFmtId="0" fontId="26" fillId="25" borderId="13" xfId="0" applyFont="1" applyFill="1" applyBorder="1" applyAlignment="1">
      <alignment horizontal="center"/>
    </xf>
    <xf numFmtId="0" fontId="26" fillId="25" borderId="14" xfId="0" applyFont="1" applyFill="1" applyBorder="1" applyAlignment="1">
      <alignment horizontal="center"/>
    </xf>
    <xf numFmtId="0" fontId="26" fillId="25" borderId="12" xfId="0" applyFont="1" applyFill="1" applyBorder="1" applyAlignment="1">
      <alignment horizontal="left"/>
    </xf>
    <xf numFmtId="0" fontId="26" fillId="25" borderId="13" xfId="0" applyFont="1" applyFill="1" applyBorder="1" applyAlignment="1">
      <alignment horizontal="left"/>
    </xf>
    <xf numFmtId="0" fontId="26" fillId="25" borderId="14" xfId="0" applyFont="1" applyFill="1" applyBorder="1" applyAlignment="1">
      <alignment horizontal="left"/>
    </xf>
    <xf numFmtId="0" fontId="37" fillId="24" borderId="0" xfId="0" applyFont="1" applyFill="1" applyBorder="1" applyAlignment="1">
      <alignment horizontal="center" vertical="center"/>
    </xf>
    <xf numFmtId="0" fontId="44" fillId="25" borderId="15" xfId="0" applyFont="1" applyFill="1" applyBorder="1" applyAlignment="1">
      <alignment horizontal="center" vertical="center"/>
    </xf>
    <xf numFmtId="0" fontId="0" fillId="25" borderId="15" xfId="0" applyFill="1" applyBorder="1" applyAlignment="1">
      <alignment horizontal="center"/>
    </xf>
    <xf numFmtId="0" fontId="45" fillId="25" borderId="15" xfId="0" applyFont="1" applyFill="1" applyBorder="1" applyAlignment="1">
      <alignment horizontal="center" vertical="center"/>
    </xf>
    <xf numFmtId="0" fontId="19" fillId="25" borderId="10" xfId="38" applyFont="1" applyFill="1" applyBorder="1" applyAlignment="1">
      <alignment horizontal="center" vertical="center"/>
    </xf>
    <xf numFmtId="7" fontId="22" fillId="25" borderId="10" xfId="28" applyNumberFormat="1" applyFont="1" applyFill="1" applyBorder="1" applyAlignment="1" applyProtection="1">
      <alignment horizontal="center" vertical="center"/>
      <protection locked="0"/>
    </xf>
    <xf numFmtId="0" fontId="25" fillId="25" borderId="16" xfId="38" applyFont="1" applyFill="1" applyBorder="1" applyAlignment="1">
      <alignment horizontal="right" vertical="center"/>
    </xf>
    <xf numFmtId="0" fontId="19" fillId="25" borderId="16" xfId="38" applyFont="1" applyFill="1" applyBorder="1" applyAlignment="1">
      <alignment horizontal="center" vertical="center"/>
    </xf>
    <xf numFmtId="0" fontId="25" fillId="25" borderId="17" xfId="38" applyFont="1" applyFill="1" applyBorder="1" applyAlignment="1">
      <alignment horizontal="right" vertical="center"/>
    </xf>
    <xf numFmtId="0" fontId="19" fillId="25" borderId="17" xfId="38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0" fontId="26" fillId="24" borderId="18" xfId="0" applyFont="1" applyFill="1" applyBorder="1" applyAlignment="1">
      <alignment horizontal="center" vertical="center"/>
    </xf>
    <xf numFmtId="0" fontId="30" fillId="24" borderId="10" xfId="0" applyFont="1" applyFill="1" applyBorder="1" applyAlignment="1" applyProtection="1">
      <alignment horizontal="center" vertical="center"/>
      <protection locked="0"/>
    </xf>
    <xf numFmtId="7" fontId="22" fillId="24" borderId="10" xfId="28" applyNumberFormat="1" applyFont="1" applyFill="1" applyBorder="1" applyAlignment="1" applyProtection="1">
      <alignment horizontal="center" vertical="center"/>
      <protection locked="0"/>
    </xf>
    <xf numFmtId="10" fontId="22" fillId="24" borderId="10" xfId="41" applyNumberFormat="1" applyFont="1" applyFill="1" applyBorder="1" applyAlignment="1" applyProtection="1">
      <alignment horizontal="center" vertical="center"/>
      <protection locked="0"/>
    </xf>
    <xf numFmtId="0" fontId="51" fillId="24" borderId="0" xfId="0" applyFont="1" applyFill="1" applyAlignment="1">
      <alignment horizontal="center"/>
    </xf>
    <xf numFmtId="0" fontId="28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28" fillId="25" borderId="10" xfId="0" applyFont="1" applyFill="1" applyBorder="1"/>
    <xf numFmtId="0" fontId="28" fillId="24" borderId="19" xfId="0" applyFont="1" applyFill="1" applyBorder="1"/>
    <xf numFmtId="0" fontId="51" fillId="24" borderId="20" xfId="0" applyFont="1" applyFill="1" applyBorder="1" applyAlignment="1">
      <alignment horizontal="center"/>
    </xf>
    <xf numFmtId="0" fontId="47" fillId="26" borderId="0" xfId="0" applyFont="1" applyFill="1"/>
    <xf numFmtId="0" fontId="53" fillId="26" borderId="16" xfId="38" applyFont="1" applyFill="1" applyBorder="1" applyAlignment="1">
      <alignment horizontal="right" vertical="center"/>
    </xf>
    <xf numFmtId="0" fontId="25" fillId="26" borderId="0" xfId="38" applyFont="1" applyFill="1" applyBorder="1" applyAlignment="1">
      <alignment horizontal="right" vertical="center"/>
    </xf>
    <xf numFmtId="8" fontId="46" fillId="27" borderId="10" xfId="38" applyNumberFormat="1" applyFont="1" applyFill="1" applyBorder="1" applyAlignment="1">
      <alignment horizontal="center" vertical="center"/>
    </xf>
    <xf numFmtId="8" fontId="53" fillId="27" borderId="12" xfId="0" applyNumberFormat="1" applyFont="1" applyFill="1" applyBorder="1" applyAlignment="1">
      <alignment vertical="center"/>
    </xf>
    <xf numFmtId="8" fontId="53" fillId="27" borderId="21" xfId="0" applyNumberFormat="1" applyFont="1" applyFill="1" applyBorder="1" applyAlignment="1">
      <alignment horizontal="center" vertical="center"/>
    </xf>
    <xf numFmtId="8" fontId="53" fillId="27" borderId="22" xfId="0" applyNumberFormat="1" applyFont="1" applyFill="1" applyBorder="1" applyAlignment="1">
      <alignment vertical="center"/>
    </xf>
    <xf numFmtId="0" fontId="53" fillId="26" borderId="23" xfId="0" applyFont="1" applyFill="1" applyBorder="1" applyAlignment="1">
      <alignment vertical="center"/>
    </xf>
    <xf numFmtId="0" fontId="53" fillId="26" borderId="24" xfId="0" applyFont="1" applyFill="1" applyBorder="1" applyAlignment="1">
      <alignment horizontal="center" wrapText="1"/>
    </xf>
    <xf numFmtId="0" fontId="54" fillId="25" borderId="15" xfId="0" applyFont="1" applyFill="1" applyBorder="1" applyAlignment="1">
      <alignment horizontal="center" vertical="center"/>
    </xf>
    <xf numFmtId="8" fontId="55" fillId="27" borderId="25" xfId="38" applyNumberFormat="1" applyFont="1" applyFill="1" applyBorder="1" applyAlignment="1">
      <alignment horizontal="center" vertical="center"/>
    </xf>
    <xf numFmtId="8" fontId="56" fillId="27" borderId="10" xfId="38" applyNumberFormat="1" applyFont="1" applyFill="1" applyBorder="1" applyAlignment="1">
      <alignment horizontal="center" vertical="center"/>
    </xf>
    <xf numFmtId="0" fontId="28" fillId="26" borderId="26" xfId="0" applyFont="1" applyFill="1" applyBorder="1"/>
    <xf numFmtId="44" fontId="53" fillId="27" borderId="10" xfId="28" applyFont="1" applyFill="1" applyBorder="1" applyAlignment="1">
      <alignment vertical="center" wrapText="1"/>
    </xf>
    <xf numFmtId="44" fontId="25" fillId="28" borderId="10" xfId="28" applyFont="1" applyFill="1" applyBorder="1" applyAlignment="1">
      <alignment vertical="center" wrapText="1"/>
    </xf>
    <xf numFmtId="0" fontId="28" fillId="25" borderId="10" xfId="0" applyFont="1" applyFill="1" applyBorder="1" applyAlignment="1">
      <alignment horizontal="center"/>
    </xf>
    <xf numFmtId="0" fontId="27" fillId="24" borderId="0" xfId="0" applyFont="1" applyFill="1" applyAlignment="1">
      <alignment horizontal="left" vertical="center" wrapText="1"/>
    </xf>
    <xf numFmtId="0" fontId="27" fillId="24" borderId="19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50" fillId="24" borderId="30" xfId="0" applyFont="1" applyFill="1" applyBorder="1" applyAlignment="1">
      <alignment horizontal="center"/>
    </xf>
    <xf numFmtId="0" fontId="24" fillId="24" borderId="0" xfId="0" applyFont="1" applyFill="1" applyAlignment="1">
      <alignment horizontal="center"/>
    </xf>
    <xf numFmtId="0" fontId="53" fillId="26" borderId="10" xfId="38" applyFont="1" applyFill="1" applyBorder="1" applyAlignment="1">
      <alignment horizontal="right" vertical="center"/>
    </xf>
    <xf numFmtId="0" fontId="19" fillId="25" borderId="10" xfId="38" applyFont="1" applyFill="1" applyBorder="1" applyAlignment="1">
      <alignment horizontal="center" vertical="center"/>
    </xf>
    <xf numFmtId="0" fontId="20" fillId="0" borderId="19" xfId="38" applyFont="1" applyBorder="1" applyAlignment="1">
      <alignment horizontal="center" vertical="center" textRotation="90"/>
    </xf>
    <xf numFmtId="0" fontId="20" fillId="24" borderId="0" xfId="38" applyFont="1" applyFill="1" applyBorder="1" applyAlignment="1">
      <alignment horizontal="center" vertical="center" textRotation="90"/>
    </xf>
    <xf numFmtId="0" fontId="53" fillId="26" borderId="10" xfId="38" applyFont="1" applyFill="1" applyBorder="1" applyAlignment="1">
      <alignment horizontal="right" vertical="center" wrapText="1"/>
    </xf>
    <xf numFmtId="0" fontId="57" fillId="26" borderId="27" xfId="38" applyFont="1" applyFill="1" applyBorder="1" applyAlignment="1">
      <alignment horizontal="center" vertical="center"/>
    </xf>
    <xf numFmtId="0" fontId="19" fillId="24" borderId="0" xfId="38" applyFont="1" applyFill="1" applyAlignment="1">
      <alignment horizontal="left" vertical="center"/>
    </xf>
    <xf numFmtId="0" fontId="19" fillId="24" borderId="0" xfId="38" applyFont="1" applyFill="1" applyBorder="1" applyAlignment="1">
      <alignment horizontal="left" vertical="center"/>
    </xf>
    <xf numFmtId="8" fontId="46" fillId="27" borderId="10" xfId="38" applyNumberFormat="1" applyFont="1" applyFill="1" applyBorder="1" applyAlignment="1">
      <alignment horizontal="center" vertical="center"/>
    </xf>
    <xf numFmtId="0" fontId="53" fillId="26" borderId="25" xfId="38" applyFont="1" applyFill="1" applyBorder="1" applyAlignment="1">
      <alignment horizontal="right" vertical="center"/>
    </xf>
    <xf numFmtId="0" fontId="48" fillId="26" borderId="27" xfId="0" applyFont="1" applyFill="1" applyBorder="1" applyAlignment="1">
      <alignment horizontal="center" vertical="center"/>
    </xf>
    <xf numFmtId="0" fontId="28" fillId="25" borderId="28" xfId="0" applyFont="1" applyFill="1" applyBorder="1" applyAlignment="1">
      <alignment horizontal="center"/>
    </xf>
    <xf numFmtId="0" fontId="28" fillId="25" borderId="17" xfId="0" applyFont="1" applyFill="1" applyBorder="1" applyAlignment="1">
      <alignment horizontal="center"/>
    </xf>
    <xf numFmtId="0" fontId="28" fillId="25" borderId="16" xfId="0" applyFont="1" applyFill="1" applyBorder="1" applyAlignment="1">
      <alignment horizontal="center"/>
    </xf>
    <xf numFmtId="0" fontId="53" fillId="26" borderId="28" xfId="38" applyFont="1" applyFill="1" applyBorder="1" applyAlignment="1">
      <alignment horizontal="right" vertical="center"/>
    </xf>
    <xf numFmtId="0" fontId="53" fillId="26" borderId="17" xfId="38" applyFont="1" applyFill="1" applyBorder="1" applyAlignment="1">
      <alignment horizontal="right" vertical="center"/>
    </xf>
    <xf numFmtId="0" fontId="53" fillId="26" borderId="16" xfId="38" applyFont="1" applyFill="1" applyBorder="1" applyAlignment="1">
      <alignment horizontal="right" vertical="center"/>
    </xf>
    <xf numFmtId="0" fontId="30" fillId="25" borderId="28" xfId="0" quotePrefix="1" applyFont="1" applyFill="1" applyBorder="1" applyAlignment="1">
      <alignment horizontal="center" vertical="center"/>
    </xf>
    <xf numFmtId="0" fontId="30" fillId="25" borderId="17" xfId="0" applyFont="1" applyFill="1" applyBorder="1" applyAlignment="1">
      <alignment horizontal="center" vertical="center"/>
    </xf>
    <xf numFmtId="0" fontId="30" fillId="25" borderId="16" xfId="0" applyFont="1" applyFill="1" applyBorder="1" applyAlignment="1">
      <alignment horizontal="center" vertical="center"/>
    </xf>
    <xf numFmtId="0" fontId="53" fillId="26" borderId="29" xfId="38" applyFont="1" applyFill="1" applyBorder="1" applyAlignment="1">
      <alignment horizontal="right" vertical="center"/>
    </xf>
    <xf numFmtId="0" fontId="59" fillId="26" borderId="12" xfId="0" applyFont="1" applyFill="1" applyBorder="1" applyAlignment="1">
      <alignment horizontal="right" vertical="center"/>
    </xf>
    <xf numFmtId="0" fontId="59" fillId="26" borderId="13" xfId="0" applyFont="1" applyFill="1" applyBorder="1" applyAlignment="1">
      <alignment horizontal="right" vertical="center"/>
    </xf>
    <xf numFmtId="0" fontId="59" fillId="26" borderId="14" xfId="0" applyFont="1" applyFill="1" applyBorder="1" applyAlignment="1">
      <alignment horizontal="right" vertical="center"/>
    </xf>
    <xf numFmtId="0" fontId="39" fillId="25" borderId="12" xfId="0" applyFont="1" applyFill="1" applyBorder="1" applyAlignment="1">
      <alignment horizontal="center"/>
    </xf>
    <xf numFmtId="0" fontId="39" fillId="25" borderId="13" xfId="0" applyFont="1" applyFill="1" applyBorder="1" applyAlignment="1">
      <alignment horizontal="center"/>
    </xf>
    <xf numFmtId="0" fontId="39" fillId="25" borderId="14" xfId="0" applyFont="1" applyFill="1" applyBorder="1" applyAlignment="1">
      <alignment horizontal="center"/>
    </xf>
    <xf numFmtId="0" fontId="53" fillId="27" borderId="11" xfId="0" applyFont="1" applyFill="1" applyBorder="1" applyAlignment="1">
      <alignment horizontal="right" vertical="center"/>
    </xf>
    <xf numFmtId="0" fontId="60" fillId="27" borderId="0" xfId="0" applyFont="1" applyFill="1" applyBorder="1"/>
    <xf numFmtId="0" fontId="60" fillId="27" borderId="31" xfId="0" applyFont="1" applyFill="1" applyBorder="1"/>
    <xf numFmtId="0" fontId="59" fillId="26" borderId="22" xfId="0" applyFont="1" applyFill="1" applyBorder="1" applyAlignment="1">
      <alignment horizontal="right" vertical="center"/>
    </xf>
    <xf numFmtId="0" fontId="59" fillId="26" borderId="32" xfId="0" applyFont="1" applyFill="1" applyBorder="1" applyAlignment="1">
      <alignment horizontal="right" vertical="center"/>
    </xf>
    <xf numFmtId="0" fontId="59" fillId="26" borderId="33" xfId="0" applyFont="1" applyFill="1" applyBorder="1" applyAlignment="1">
      <alignment horizontal="right" vertical="center"/>
    </xf>
    <xf numFmtId="0" fontId="0" fillId="25" borderId="37" xfId="0" applyFill="1" applyBorder="1" applyAlignment="1">
      <alignment horizontal="center"/>
    </xf>
    <xf numFmtId="0" fontId="0" fillId="25" borderId="17" xfId="0" applyFill="1" applyBorder="1" applyAlignment="1">
      <alignment horizontal="center"/>
    </xf>
    <xf numFmtId="0" fontId="0" fillId="25" borderId="38" xfId="0" applyFill="1" applyBorder="1" applyAlignment="1">
      <alignment horizontal="center"/>
    </xf>
    <xf numFmtId="0" fontId="0" fillId="25" borderId="39" xfId="0" applyFill="1" applyBorder="1" applyAlignment="1">
      <alignment horizontal="center"/>
    </xf>
    <xf numFmtId="0" fontId="0" fillId="25" borderId="40" xfId="0" applyFill="1" applyBorder="1" applyAlignment="1">
      <alignment horizontal="center"/>
    </xf>
    <xf numFmtId="0" fontId="0" fillId="25" borderId="41" xfId="0" applyFill="1" applyBorder="1" applyAlignment="1">
      <alignment horizontal="center"/>
    </xf>
    <xf numFmtId="0" fontId="0" fillId="25" borderId="37" xfId="0" applyFill="1" applyBorder="1" applyAlignment="1">
      <alignment horizontal="center" vertical="center"/>
    </xf>
    <xf numFmtId="0" fontId="0" fillId="25" borderId="17" xfId="0" applyFill="1" applyBorder="1" applyAlignment="1">
      <alignment horizontal="center" vertical="center"/>
    </xf>
    <xf numFmtId="0" fontId="0" fillId="25" borderId="38" xfId="0" applyFill="1" applyBorder="1" applyAlignment="1">
      <alignment horizontal="center" vertical="center"/>
    </xf>
    <xf numFmtId="9" fontId="26" fillId="24" borderId="10" xfId="41" applyFont="1" applyFill="1" applyBorder="1" applyAlignment="1">
      <alignment horizontal="center" vertical="center"/>
    </xf>
    <xf numFmtId="9" fontId="26" fillId="24" borderId="18" xfId="41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0" fontId="26" fillId="24" borderId="18" xfId="0" applyFont="1" applyFill="1" applyBorder="1" applyAlignment="1">
      <alignment horizontal="center" vertical="center"/>
    </xf>
    <xf numFmtId="0" fontId="0" fillId="25" borderId="34" xfId="0" applyFill="1" applyBorder="1" applyAlignment="1">
      <alignment horizontal="center"/>
    </xf>
    <xf numFmtId="0" fontId="0" fillId="25" borderId="35" xfId="0" applyFill="1" applyBorder="1" applyAlignment="1">
      <alignment horizontal="center"/>
    </xf>
    <xf numFmtId="0" fontId="0" fillId="25" borderId="36" xfId="0" applyFill="1" applyBorder="1" applyAlignment="1">
      <alignment horizontal="center"/>
    </xf>
    <xf numFmtId="0" fontId="53" fillId="26" borderId="22" xfId="0" applyFont="1" applyFill="1" applyBorder="1" applyAlignment="1">
      <alignment horizontal="center" vertical="center"/>
    </xf>
    <xf numFmtId="0" fontId="60" fillId="26" borderId="32" xfId="0" applyFont="1" applyFill="1" applyBorder="1" applyAlignment="1">
      <alignment horizontal="center"/>
    </xf>
    <xf numFmtId="0" fontId="60" fillId="26" borderId="33" xfId="0" applyFont="1" applyFill="1" applyBorder="1" applyAlignment="1">
      <alignment horizontal="center"/>
    </xf>
    <xf numFmtId="0" fontId="0" fillId="25" borderId="12" xfId="0" applyFill="1" applyBorder="1" applyAlignment="1">
      <alignment horizontal="center"/>
    </xf>
    <xf numFmtId="0" fontId="0" fillId="25" borderId="13" xfId="0" applyFill="1" applyBorder="1" applyAlignment="1">
      <alignment horizontal="center"/>
    </xf>
    <xf numFmtId="0" fontId="0" fillId="25" borderId="14" xfId="0" applyFill="1" applyBorder="1" applyAlignment="1">
      <alignment horizontal="center"/>
    </xf>
    <xf numFmtId="0" fontId="42" fillId="25" borderId="12" xfId="0" applyFont="1" applyFill="1" applyBorder="1" applyAlignment="1">
      <alignment horizontal="center"/>
    </xf>
    <xf numFmtId="0" fontId="42" fillId="25" borderId="13" xfId="0" applyFont="1" applyFill="1" applyBorder="1" applyAlignment="1">
      <alignment horizontal="center"/>
    </xf>
    <xf numFmtId="0" fontId="42" fillId="25" borderId="14" xfId="0" applyFont="1" applyFill="1" applyBorder="1" applyAlignment="1">
      <alignment horizontal="center"/>
    </xf>
    <xf numFmtId="0" fontId="58" fillId="26" borderId="12" xfId="0" applyFont="1" applyFill="1" applyBorder="1" applyAlignment="1">
      <alignment horizontal="center" vertical="center"/>
    </xf>
    <xf numFmtId="0" fontId="58" fillId="26" borderId="13" xfId="0" applyFont="1" applyFill="1" applyBorder="1" applyAlignment="1">
      <alignment horizontal="center" vertical="center"/>
    </xf>
    <xf numFmtId="0" fontId="58" fillId="26" borderId="14" xfId="0" applyFont="1" applyFill="1" applyBorder="1" applyAlignment="1">
      <alignment horizontal="center" vertical="center"/>
    </xf>
    <xf numFmtId="0" fontId="26" fillId="25" borderId="12" xfId="0" applyFont="1" applyFill="1" applyBorder="1" applyAlignment="1">
      <alignment horizontal="center" vertical="center"/>
    </xf>
    <xf numFmtId="0" fontId="26" fillId="25" borderId="13" xfId="0" applyFont="1" applyFill="1" applyBorder="1" applyAlignment="1">
      <alignment horizontal="center" vertical="center"/>
    </xf>
    <xf numFmtId="0" fontId="26" fillId="25" borderId="14" xfId="0" applyFont="1" applyFill="1" applyBorder="1" applyAlignment="1">
      <alignment horizontal="center" vertical="center"/>
    </xf>
    <xf numFmtId="0" fontId="58" fillId="26" borderId="10" xfId="0" applyFont="1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/>
    </xf>
    <xf numFmtId="0" fontId="0" fillId="25" borderId="28" xfId="0" applyFill="1" applyBorder="1" applyAlignment="1">
      <alignment horizontal="center"/>
    </xf>
    <xf numFmtId="0" fontId="0" fillId="25" borderId="16" xfId="0" applyFill="1" applyBorder="1" applyAlignment="1">
      <alignment horizontal="center"/>
    </xf>
    <xf numFmtId="0" fontId="37" fillId="25" borderId="10" xfId="0" applyFont="1" applyFill="1" applyBorder="1" applyAlignment="1">
      <alignment horizontal="center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_Sheet1" xfId="38"/>
    <cellStyle name="Note" xfId="39" builtinId="10" customBuiltin="1"/>
    <cellStyle name="Output" xfId="40" builtinId="21" customBuiltin="1"/>
    <cellStyle name="Percent" xfId="41" builtinId="5"/>
    <cellStyle name="Title" xfId="42" builtinId="15" customBuiltin="1"/>
    <cellStyle name="Total" xfId="43" builtinId="25" customBuiltin="1"/>
    <cellStyle name="Warning Text" xfId="44" builtinId="11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56"/>
    <pageSetUpPr fitToPage="1"/>
  </sheetPr>
  <dimension ref="A1:AU103"/>
  <sheetViews>
    <sheetView tabSelected="1" workbookViewId="0">
      <selection activeCell="A16" sqref="A16:D16"/>
    </sheetView>
  </sheetViews>
  <sheetFormatPr defaultColWidth="8.85546875" defaultRowHeight="12.75" x14ac:dyDescent="0.2"/>
  <cols>
    <col min="1" max="1" width="7.7109375" style="1" customWidth="1"/>
    <col min="2" max="2" width="42" style="1" customWidth="1"/>
    <col min="3" max="3" width="19.7109375" style="1" customWidth="1"/>
    <col min="4" max="12" width="18.7109375" style="1" customWidth="1"/>
    <col min="13" max="47" width="8.85546875" style="2" customWidth="1"/>
    <col min="48" max="16384" width="8.85546875" style="1"/>
  </cols>
  <sheetData>
    <row r="1" spans="1:47" ht="24.95" customHeight="1" x14ac:dyDescent="0.2">
      <c r="A1" s="63"/>
      <c r="B1" s="94" t="s">
        <v>51</v>
      </c>
      <c r="C1" s="94"/>
      <c r="D1" s="94"/>
    </row>
    <row r="2" spans="1:47" s="19" customFormat="1" ht="24.95" customHeight="1" x14ac:dyDescent="0.2">
      <c r="B2" s="58"/>
      <c r="C2" s="58"/>
      <c r="D2" s="59"/>
      <c r="E2" s="20"/>
      <c r="F2" s="20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</row>
    <row r="3" spans="1:47" ht="6" customHeight="1" x14ac:dyDescent="0.2">
      <c r="A3" s="78"/>
      <c r="B3" s="78"/>
      <c r="C3" s="78"/>
      <c r="D3" s="60"/>
      <c r="E3" s="15"/>
      <c r="F3" s="15"/>
      <c r="G3" s="15"/>
      <c r="H3" s="13"/>
      <c r="I3" s="12"/>
      <c r="J3" s="2"/>
      <c r="K3" s="2"/>
      <c r="L3" s="2"/>
    </row>
    <row r="4" spans="1:47" ht="30" customHeight="1" x14ac:dyDescent="0.2">
      <c r="A4" s="88" t="s">
        <v>11</v>
      </c>
      <c r="B4" s="88"/>
      <c r="C4" s="54">
        <v>10</v>
      </c>
      <c r="D4" s="75"/>
      <c r="E4" s="16"/>
      <c r="F4" s="16"/>
      <c r="G4" s="16"/>
      <c r="H4" s="13"/>
      <c r="I4" s="12"/>
      <c r="J4" s="2"/>
      <c r="K4" s="11"/>
      <c r="L4" s="2"/>
    </row>
    <row r="5" spans="1:47" ht="6" customHeight="1" x14ac:dyDescent="0.2">
      <c r="A5" s="78">
        <v>60</v>
      </c>
      <c r="B5" s="78"/>
      <c r="C5" s="78"/>
      <c r="D5" s="60"/>
      <c r="E5" s="14"/>
      <c r="F5" s="14"/>
      <c r="G5" s="14"/>
      <c r="H5" s="13"/>
      <c r="I5" s="12"/>
      <c r="J5" s="2"/>
      <c r="K5" s="2"/>
      <c r="L5" s="2"/>
    </row>
    <row r="6" spans="1:47" ht="35.1" customHeight="1" x14ac:dyDescent="0.25">
      <c r="A6" s="82" t="s">
        <v>3</v>
      </c>
      <c r="B6" s="82"/>
      <c r="C6" s="82"/>
      <c r="D6" s="61"/>
      <c r="E6" s="14"/>
      <c r="F6" s="14"/>
      <c r="G6" s="14"/>
      <c r="H6" s="12"/>
      <c r="I6" s="12"/>
      <c r="J6" s="2"/>
      <c r="K6" s="2"/>
      <c r="L6" s="2"/>
    </row>
    <row r="7" spans="1:47" ht="13.15" customHeight="1" x14ac:dyDescent="0.25">
      <c r="A7" s="2"/>
      <c r="B7" s="2"/>
      <c r="C7" s="57" t="s">
        <v>1</v>
      </c>
      <c r="D7" s="62" t="s">
        <v>2</v>
      </c>
      <c r="E7" s="2"/>
      <c r="F7" s="2"/>
      <c r="G7" s="12"/>
      <c r="H7" s="12"/>
      <c r="I7" s="12"/>
      <c r="J7" s="2"/>
      <c r="K7" s="2"/>
      <c r="L7" s="2"/>
    </row>
    <row r="8" spans="1:47" ht="6" customHeight="1" x14ac:dyDescent="0.2">
      <c r="A8" s="78"/>
      <c r="B8" s="78"/>
      <c r="C8" s="78"/>
      <c r="D8" s="78"/>
      <c r="E8" s="2"/>
      <c r="F8" s="2"/>
      <c r="G8" s="12"/>
      <c r="H8" s="12"/>
      <c r="I8" s="12"/>
      <c r="J8" s="2"/>
      <c r="K8" s="2"/>
      <c r="L8" s="2"/>
    </row>
    <row r="9" spans="1:47" ht="30" customHeight="1" x14ac:dyDescent="0.2">
      <c r="A9" s="84" t="s">
        <v>7</v>
      </c>
      <c r="B9" s="84"/>
      <c r="C9" s="55"/>
      <c r="D9" s="55">
        <v>100000</v>
      </c>
      <c r="E9" s="2"/>
      <c r="F9" s="2"/>
      <c r="G9" s="12"/>
      <c r="H9" s="12"/>
      <c r="I9" s="12"/>
      <c r="J9" s="2"/>
      <c r="K9" s="2"/>
      <c r="L9" s="2"/>
    </row>
    <row r="10" spans="1:47" ht="6" customHeight="1" x14ac:dyDescent="0.2">
      <c r="A10" s="78"/>
      <c r="B10" s="78"/>
      <c r="C10" s="78"/>
      <c r="D10" s="78"/>
      <c r="E10" s="2"/>
      <c r="F10" s="2"/>
      <c r="G10" s="12"/>
      <c r="H10" s="12"/>
      <c r="I10" s="12"/>
      <c r="J10" s="2"/>
      <c r="K10" s="2"/>
      <c r="L10" s="2"/>
    </row>
    <row r="11" spans="1:47" ht="30" customHeight="1" x14ac:dyDescent="0.2">
      <c r="A11" s="93" t="s">
        <v>8</v>
      </c>
      <c r="B11" s="84"/>
      <c r="C11" s="55">
        <v>0</v>
      </c>
      <c r="D11" s="55"/>
      <c r="E11" s="2"/>
      <c r="F11" s="2"/>
      <c r="G11" s="12"/>
      <c r="H11" s="12"/>
      <c r="I11" s="12"/>
      <c r="J11" s="2"/>
      <c r="K11" s="2"/>
      <c r="L11" s="2"/>
    </row>
    <row r="12" spans="1:47" ht="7.5" customHeight="1" x14ac:dyDescent="0.2">
      <c r="A12" s="50"/>
      <c r="B12" s="48"/>
      <c r="C12" s="47"/>
      <c r="D12" s="47"/>
      <c r="E12" s="2"/>
      <c r="F12" s="2"/>
      <c r="G12" s="12"/>
      <c r="H12" s="12"/>
      <c r="I12" s="12"/>
      <c r="J12" s="2"/>
      <c r="K12" s="2"/>
      <c r="L12" s="2"/>
    </row>
    <row r="13" spans="1:47" ht="30" customHeight="1" x14ac:dyDescent="0.2">
      <c r="A13" s="65"/>
      <c r="B13" s="64" t="s">
        <v>50</v>
      </c>
      <c r="C13" s="55">
        <v>25455</v>
      </c>
      <c r="D13" s="55"/>
      <c r="E13" s="2"/>
      <c r="F13" s="2"/>
      <c r="G13" s="12"/>
      <c r="H13" s="12"/>
      <c r="I13" s="12"/>
      <c r="J13" s="2"/>
      <c r="K13" s="2"/>
      <c r="L13" s="2"/>
    </row>
    <row r="14" spans="1:47" ht="6" customHeight="1" x14ac:dyDescent="0.2">
      <c r="A14" s="51"/>
      <c r="B14" s="49"/>
      <c r="C14" s="46"/>
      <c r="D14" s="46"/>
      <c r="E14" s="2"/>
      <c r="F14" s="2"/>
      <c r="G14" s="12"/>
      <c r="H14" s="12"/>
      <c r="I14" s="12"/>
      <c r="J14" s="2"/>
      <c r="K14" s="2"/>
      <c r="L14" s="2"/>
    </row>
    <row r="15" spans="1:47" ht="30" customHeight="1" x14ac:dyDescent="0.2">
      <c r="A15" s="104" t="s">
        <v>10</v>
      </c>
      <c r="B15" s="84"/>
      <c r="C15" s="56">
        <v>0.05</v>
      </c>
      <c r="D15" s="56">
        <v>0.06</v>
      </c>
      <c r="E15" s="2"/>
      <c r="F15" s="2"/>
      <c r="G15" s="2"/>
      <c r="H15" s="2"/>
      <c r="I15" s="2"/>
      <c r="J15" s="2"/>
      <c r="K15" s="2"/>
      <c r="L15" s="2"/>
    </row>
    <row r="16" spans="1:47" ht="6" customHeight="1" x14ac:dyDescent="0.2">
      <c r="A16" s="85" t="s">
        <v>0</v>
      </c>
      <c r="B16" s="85"/>
      <c r="C16" s="85"/>
      <c r="D16" s="85"/>
      <c r="E16" s="2"/>
      <c r="F16" s="2"/>
      <c r="G16" s="2"/>
      <c r="H16" s="2"/>
      <c r="I16" s="2"/>
      <c r="J16" s="2"/>
      <c r="K16" s="2"/>
      <c r="L16" s="2"/>
    </row>
    <row r="17" spans="1:47" ht="30" customHeight="1" x14ac:dyDescent="0.2">
      <c r="A17" s="84" t="s">
        <v>12</v>
      </c>
      <c r="B17" s="84"/>
      <c r="C17" s="66">
        <f>-FV(C15,$C$4,0,C9)+-FV(C15/12,$C$4*12,C11,0)+-FV(C15,$C$4,C13,0)</f>
        <v>320170.2544923955</v>
      </c>
      <c r="D17" s="66">
        <f>-FV(D15,$C$4,0,D9)+-FV(D15/12,$C$4*12,D11,0)+-FV(D15,$C$4,D13,0)</f>
        <v>179084.76965428545</v>
      </c>
      <c r="E17" s="2"/>
      <c r="F17" s="2"/>
      <c r="G17" s="2"/>
      <c r="H17" s="7"/>
      <c r="I17" s="2"/>
      <c r="J17" s="2"/>
      <c r="K17" s="2"/>
      <c r="L17" s="2"/>
    </row>
    <row r="18" spans="1:47" ht="6.6" customHeight="1" x14ac:dyDescent="0.2">
      <c r="A18" s="78"/>
      <c r="B18" s="78"/>
      <c r="C18" s="78"/>
      <c r="D18" s="78"/>
      <c r="E18" s="2"/>
      <c r="F18" s="2"/>
      <c r="G18" s="2"/>
      <c r="H18" s="2"/>
      <c r="I18" s="2"/>
      <c r="J18" s="2"/>
      <c r="K18" s="2"/>
      <c r="L18" s="2"/>
    </row>
    <row r="19" spans="1:47" ht="29.45" customHeight="1" x14ac:dyDescent="0.2">
      <c r="A19" s="98" t="s">
        <v>13</v>
      </c>
      <c r="B19" s="99"/>
      <c r="C19" s="100"/>
      <c r="D19" s="73">
        <f>IF(D17 &gt; 0, (D17-C17), 0)</f>
        <v>-141085.48483811005</v>
      </c>
      <c r="E19" s="2"/>
      <c r="F19" s="2"/>
      <c r="G19" s="2"/>
      <c r="H19" s="2"/>
      <c r="I19" s="2"/>
      <c r="J19" s="2"/>
      <c r="K19" s="2"/>
      <c r="L19" s="2"/>
    </row>
    <row r="20" spans="1:47" ht="6" customHeight="1" x14ac:dyDescent="0.2">
      <c r="A20" s="78"/>
      <c r="B20" s="78"/>
      <c r="C20" s="78"/>
      <c r="D20" s="78"/>
      <c r="E20" s="6"/>
      <c r="F20" s="6"/>
      <c r="G20" s="2"/>
      <c r="H20" s="2"/>
      <c r="I20" s="2"/>
      <c r="J20" s="2"/>
      <c r="K20" s="2"/>
      <c r="L20" s="2"/>
    </row>
    <row r="21" spans="1:47" ht="50.45" customHeight="1" x14ac:dyDescent="0.25">
      <c r="A21" s="81" t="s">
        <v>4</v>
      </c>
      <c r="B21" s="81"/>
      <c r="C21" s="81"/>
      <c r="D21" s="2"/>
      <c r="E21" s="2"/>
      <c r="F21" s="2"/>
      <c r="G21" s="2"/>
      <c r="H21" s="2"/>
      <c r="I21" s="2"/>
      <c r="J21" s="2"/>
      <c r="K21" s="2"/>
      <c r="L21" s="2"/>
    </row>
    <row r="22" spans="1:47" ht="15.75" x14ac:dyDescent="0.25">
      <c r="A22" s="2"/>
      <c r="B22" s="5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47" ht="6" customHeight="1" x14ac:dyDescent="0.2">
      <c r="A23" s="78"/>
      <c r="B23" s="78"/>
      <c r="C23" s="78"/>
      <c r="D23" s="2"/>
      <c r="E23" s="2"/>
      <c r="F23" s="2"/>
      <c r="G23" s="2"/>
      <c r="H23" s="2"/>
      <c r="I23" s="2"/>
      <c r="J23" s="2"/>
      <c r="K23" s="2"/>
      <c r="L23" s="2"/>
    </row>
    <row r="24" spans="1:47" s="19" customFormat="1" ht="30" customHeight="1" x14ac:dyDescent="0.2">
      <c r="A24" s="98" t="s">
        <v>14</v>
      </c>
      <c r="B24" s="100"/>
      <c r="C24" s="55">
        <v>250000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</row>
    <row r="25" spans="1:47" ht="6" customHeight="1" x14ac:dyDescent="0.2">
      <c r="A25" s="78"/>
      <c r="B25" s="78"/>
      <c r="C25" s="78"/>
      <c r="D25" s="2"/>
      <c r="E25" s="2"/>
      <c r="F25" s="2"/>
      <c r="G25" s="2"/>
      <c r="H25" s="2"/>
      <c r="I25" s="2"/>
      <c r="J25" s="2"/>
      <c r="K25" s="2"/>
      <c r="L25" s="2"/>
    </row>
    <row r="26" spans="1:47" ht="30" customHeight="1" x14ac:dyDescent="0.2">
      <c r="A26" s="84" t="s">
        <v>10</v>
      </c>
      <c r="B26" s="84"/>
      <c r="C26" s="56">
        <v>0.06</v>
      </c>
      <c r="D26" s="2"/>
      <c r="E26" s="2"/>
      <c r="F26" s="17"/>
      <c r="G26" s="2"/>
      <c r="H26" s="2"/>
      <c r="I26" s="2"/>
      <c r="J26" s="2"/>
      <c r="K26" s="2"/>
      <c r="L26" s="2"/>
    </row>
    <row r="27" spans="1:47" ht="6" customHeight="1" x14ac:dyDescent="0.2">
      <c r="A27" s="95"/>
      <c r="B27" s="96"/>
      <c r="C27" s="97"/>
      <c r="D27" s="2"/>
      <c r="E27" s="17"/>
      <c r="F27" s="17"/>
      <c r="G27" s="2"/>
      <c r="H27" s="2"/>
      <c r="I27" s="2"/>
      <c r="J27" s="2"/>
      <c r="K27" s="2"/>
      <c r="L27" s="2"/>
    </row>
    <row r="28" spans="1:47" ht="32.450000000000003" customHeight="1" x14ac:dyDescent="0.2">
      <c r="A28" s="84" t="s">
        <v>21</v>
      </c>
      <c r="B28" s="84"/>
      <c r="C28" s="66">
        <f>PPMT(C26/12, 1, $C$4*12, -C24, 0)</f>
        <v>1525.5125485412357</v>
      </c>
      <c r="D28" s="2"/>
      <c r="E28" s="17"/>
      <c r="F28" s="17"/>
      <c r="G28" s="2"/>
      <c r="H28" s="2"/>
      <c r="I28" s="2"/>
      <c r="J28" s="2"/>
      <c r="K28" s="2"/>
      <c r="L28" s="2"/>
    </row>
    <row r="29" spans="1:47" ht="21.6" customHeight="1" x14ac:dyDescent="0.2">
      <c r="A29" s="101" t="s">
        <v>9</v>
      </c>
      <c r="B29" s="102"/>
      <c r="C29" s="103"/>
      <c r="D29" s="2"/>
      <c r="E29" s="17"/>
      <c r="F29" s="17"/>
      <c r="G29" s="2"/>
      <c r="H29" s="2"/>
      <c r="I29" s="2"/>
      <c r="J29" s="2"/>
      <c r="K29" s="2"/>
      <c r="L29" s="2"/>
    </row>
    <row r="30" spans="1:47" ht="15.6" customHeight="1" x14ac:dyDescent="0.2">
      <c r="A30" s="84" t="s">
        <v>22</v>
      </c>
      <c r="B30" s="84"/>
      <c r="C30" s="92">
        <f>$C$24/POWER(1+$C$26, $C$4)</f>
        <v>139598.69422877947</v>
      </c>
      <c r="D30" s="2"/>
      <c r="E30" s="17"/>
      <c r="F30" s="17"/>
      <c r="G30" s="2"/>
      <c r="H30" s="2"/>
      <c r="I30" s="2"/>
      <c r="J30" s="2"/>
      <c r="K30" s="2"/>
      <c r="L30" s="2"/>
    </row>
    <row r="31" spans="1:47" x14ac:dyDescent="0.2">
      <c r="A31" s="84"/>
      <c r="B31" s="84"/>
      <c r="C31" s="92"/>
      <c r="D31" s="2"/>
      <c r="E31" s="2"/>
      <c r="F31" s="7"/>
      <c r="G31" s="2"/>
      <c r="H31" s="2"/>
      <c r="I31" s="2"/>
      <c r="J31" s="2"/>
      <c r="K31" s="2"/>
      <c r="L31" s="2"/>
    </row>
    <row r="32" spans="1:47" ht="6" customHeight="1" x14ac:dyDescent="0.2">
      <c r="A32" s="78"/>
      <c r="B32" s="78"/>
      <c r="C32" s="78"/>
      <c r="D32" s="2"/>
      <c r="E32" s="2"/>
      <c r="F32" s="7"/>
      <c r="G32" s="2"/>
      <c r="H32" s="2"/>
      <c r="I32" s="2"/>
      <c r="J32" s="2"/>
      <c r="K32" s="2"/>
      <c r="L32" s="2"/>
    </row>
    <row r="33" spans="1:12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4.25" x14ac:dyDescent="0.2">
      <c r="A34" s="2"/>
      <c r="B34" s="90"/>
      <c r="C34" s="90"/>
      <c r="D34" s="91"/>
      <c r="E34" s="3"/>
      <c r="F34" s="4"/>
      <c r="G34" s="4"/>
      <c r="H34" s="4"/>
      <c r="I34" s="4"/>
      <c r="J34" s="4"/>
      <c r="K34" s="4"/>
      <c r="L34" s="4"/>
    </row>
    <row r="35" spans="1:12" ht="38.450000000000003" customHeight="1" x14ac:dyDescent="0.25">
      <c r="A35" s="83" t="s">
        <v>5</v>
      </c>
      <c r="B35" s="83"/>
      <c r="C35" s="83"/>
      <c r="D35" s="89" t="s">
        <v>18</v>
      </c>
      <c r="E35" s="89"/>
      <c r="F35" s="89"/>
      <c r="G35" s="89"/>
      <c r="H35" s="89"/>
      <c r="I35" s="89"/>
      <c r="J35" s="89"/>
      <c r="K35" s="89"/>
      <c r="L35" s="89"/>
    </row>
    <row r="36" spans="1:12" ht="39.6" customHeight="1" x14ac:dyDescent="0.2">
      <c r="A36" s="79" t="s">
        <v>15</v>
      </c>
      <c r="B36" s="79"/>
      <c r="C36" s="80"/>
      <c r="D36" s="9">
        <v>0</v>
      </c>
      <c r="E36" s="9">
        <v>0.01</v>
      </c>
      <c r="F36" s="9">
        <v>0.02</v>
      </c>
      <c r="G36" s="9">
        <v>0.03</v>
      </c>
      <c r="H36" s="9">
        <v>0.04</v>
      </c>
      <c r="I36" s="9">
        <v>0.05</v>
      </c>
      <c r="J36" s="9">
        <v>0.06</v>
      </c>
      <c r="K36" s="9">
        <v>7.0000000000000007E-2</v>
      </c>
      <c r="L36" s="9">
        <v>0.08</v>
      </c>
    </row>
    <row r="37" spans="1:12" ht="18" customHeight="1" x14ac:dyDescent="0.2">
      <c r="A37" s="2"/>
      <c r="B37" s="86" t="s">
        <v>19</v>
      </c>
      <c r="C37" s="10">
        <v>25</v>
      </c>
      <c r="D37" s="74">
        <f t="shared" ref="D37:L46" si="0">FV(D$36/12,$C$4* 12, -$C37, 0, 0)</f>
        <v>3000</v>
      </c>
      <c r="E37" s="74">
        <f t="shared" si="0"/>
        <v>3153.746874369976</v>
      </c>
      <c r="F37" s="74">
        <f t="shared" si="0"/>
        <v>3317.991507937777</v>
      </c>
      <c r="G37" s="74">
        <f t="shared" si="0"/>
        <v>3493.5354719082575</v>
      </c>
      <c r="H37" s="74">
        <f t="shared" si="0"/>
        <v>3681.2451181369815</v>
      </c>
      <c r="I37" s="74">
        <f t="shared" si="0"/>
        <v>3882.0569861417162</v>
      </c>
      <c r="J37" s="74">
        <f t="shared" si="0"/>
        <v>4096.9836701614013</v>
      </c>
      <c r="K37" s="74">
        <f t="shared" si="0"/>
        <v>4327.1201858384202</v>
      </c>
      <c r="L37" s="74">
        <f t="shared" si="0"/>
        <v>4573.6508795426789</v>
      </c>
    </row>
    <row r="38" spans="1:12" ht="18" customHeight="1" x14ac:dyDescent="0.2">
      <c r="A38" s="2"/>
      <c r="B38" s="86"/>
      <c r="C38" s="10">
        <v>50</v>
      </c>
      <c r="D38" s="74">
        <f t="shared" si="0"/>
        <v>6000</v>
      </c>
      <c r="E38" s="74">
        <f t="shared" si="0"/>
        <v>6307.493748739952</v>
      </c>
      <c r="F38" s="74">
        <f t="shared" si="0"/>
        <v>6635.983015875554</v>
      </c>
      <c r="G38" s="74">
        <f t="shared" si="0"/>
        <v>6987.070943816515</v>
      </c>
      <c r="H38" s="74">
        <f t="shared" si="0"/>
        <v>7362.4902362739631</v>
      </c>
      <c r="I38" s="74">
        <f t="shared" si="0"/>
        <v>7764.1139722834323</v>
      </c>
      <c r="J38" s="74">
        <f t="shared" si="0"/>
        <v>8193.9673403228026</v>
      </c>
      <c r="K38" s="74">
        <f t="shared" si="0"/>
        <v>8654.2403716768404</v>
      </c>
      <c r="L38" s="74">
        <f t="shared" si="0"/>
        <v>9147.3017590853578</v>
      </c>
    </row>
    <row r="39" spans="1:12" ht="18" customHeight="1" x14ac:dyDescent="0.2">
      <c r="A39" s="2"/>
      <c r="B39" s="86"/>
      <c r="C39" s="10">
        <v>75</v>
      </c>
      <c r="D39" s="74">
        <f t="shared" si="0"/>
        <v>9000</v>
      </c>
      <c r="E39" s="74">
        <f t="shared" si="0"/>
        <v>9461.2406231099267</v>
      </c>
      <c r="F39" s="74">
        <f t="shared" si="0"/>
        <v>9953.974523813331</v>
      </c>
      <c r="G39" s="74">
        <f t="shared" si="0"/>
        <v>10480.606415724773</v>
      </c>
      <c r="H39" s="74">
        <f t="shared" si="0"/>
        <v>11043.735354410945</v>
      </c>
      <c r="I39" s="74">
        <f t="shared" si="0"/>
        <v>11646.170958425149</v>
      </c>
      <c r="J39" s="74">
        <f t="shared" si="0"/>
        <v>12290.951010484205</v>
      </c>
      <c r="K39" s="74">
        <f t="shared" si="0"/>
        <v>12981.360557515261</v>
      </c>
      <c r="L39" s="74">
        <f t="shared" si="0"/>
        <v>13720.952638628036</v>
      </c>
    </row>
    <row r="40" spans="1:12" ht="18" customHeight="1" x14ac:dyDescent="0.2">
      <c r="A40" s="2"/>
      <c r="B40" s="86"/>
      <c r="C40" s="10">
        <v>100</v>
      </c>
      <c r="D40" s="74">
        <f t="shared" si="0"/>
        <v>12000</v>
      </c>
      <c r="E40" s="74">
        <f t="shared" si="0"/>
        <v>12614.987497479904</v>
      </c>
      <c r="F40" s="74">
        <f t="shared" si="0"/>
        <v>13271.966031751108</v>
      </c>
      <c r="G40" s="74">
        <f t="shared" si="0"/>
        <v>13974.14188763303</v>
      </c>
      <c r="H40" s="74">
        <f t="shared" si="0"/>
        <v>14724.980472547926</v>
      </c>
      <c r="I40" s="74">
        <f t="shared" si="0"/>
        <v>15528.227944566865</v>
      </c>
      <c r="J40" s="74">
        <f t="shared" si="0"/>
        <v>16387.934680645605</v>
      </c>
      <c r="K40" s="74">
        <f t="shared" si="0"/>
        <v>17308.480743353681</v>
      </c>
      <c r="L40" s="74">
        <f t="shared" si="0"/>
        <v>18294.603518170716</v>
      </c>
    </row>
    <row r="41" spans="1:12" ht="18" customHeight="1" x14ac:dyDescent="0.2">
      <c r="A41" s="2"/>
      <c r="B41" s="86"/>
      <c r="C41" s="10">
        <v>125</v>
      </c>
      <c r="D41" s="74">
        <f t="shared" si="0"/>
        <v>15000</v>
      </c>
      <c r="E41" s="74">
        <f t="shared" si="0"/>
        <v>15768.73437184988</v>
      </c>
      <c r="F41" s="74">
        <f t="shared" si="0"/>
        <v>16589.957539688887</v>
      </c>
      <c r="G41" s="74">
        <f t="shared" si="0"/>
        <v>17467.677359541289</v>
      </c>
      <c r="H41" s="74">
        <f t="shared" si="0"/>
        <v>18406.22559068491</v>
      </c>
      <c r="I41" s="74">
        <f t="shared" si="0"/>
        <v>19410.284930708582</v>
      </c>
      <c r="J41" s="74">
        <f t="shared" si="0"/>
        <v>20484.918350807005</v>
      </c>
      <c r="K41" s="74">
        <f t="shared" si="0"/>
        <v>21635.6009291921</v>
      </c>
      <c r="L41" s="74">
        <f t="shared" si="0"/>
        <v>22868.254397713394</v>
      </c>
    </row>
    <row r="42" spans="1:12" ht="18" customHeight="1" x14ac:dyDescent="0.2">
      <c r="A42" s="2"/>
      <c r="B42" s="86"/>
      <c r="C42" s="10">
        <v>150</v>
      </c>
      <c r="D42" s="74">
        <f t="shared" si="0"/>
        <v>18000</v>
      </c>
      <c r="E42" s="74">
        <f t="shared" si="0"/>
        <v>18922.481246219853</v>
      </c>
      <c r="F42" s="74">
        <f t="shared" si="0"/>
        <v>19907.949047626662</v>
      </c>
      <c r="G42" s="74">
        <f t="shared" si="0"/>
        <v>20961.212831449546</v>
      </c>
      <c r="H42" s="74">
        <f t="shared" si="0"/>
        <v>22087.470708821889</v>
      </c>
      <c r="I42" s="74">
        <f t="shared" si="0"/>
        <v>23292.341916850299</v>
      </c>
      <c r="J42" s="74">
        <f t="shared" si="0"/>
        <v>24581.902020968409</v>
      </c>
      <c r="K42" s="74">
        <f t="shared" si="0"/>
        <v>25962.721115030523</v>
      </c>
      <c r="L42" s="74">
        <f t="shared" si="0"/>
        <v>27441.905277256072</v>
      </c>
    </row>
    <row r="43" spans="1:12" ht="18" customHeight="1" x14ac:dyDescent="0.2">
      <c r="A43" s="2"/>
      <c r="B43" s="86"/>
      <c r="C43" s="10">
        <v>175</v>
      </c>
      <c r="D43" s="74">
        <f t="shared" si="0"/>
        <v>21000</v>
      </c>
      <c r="E43" s="74">
        <f t="shared" si="0"/>
        <v>22076.228120589833</v>
      </c>
      <c r="F43" s="74">
        <f t="shared" si="0"/>
        <v>23225.940555564441</v>
      </c>
      <c r="G43" s="74">
        <f t="shared" si="0"/>
        <v>24454.748303357803</v>
      </c>
      <c r="H43" s="74">
        <f t="shared" si="0"/>
        <v>25768.715826958873</v>
      </c>
      <c r="I43" s="74">
        <f t="shared" si="0"/>
        <v>27174.398902992012</v>
      </c>
      <c r="J43" s="74">
        <f t="shared" si="0"/>
        <v>28678.88569112981</v>
      </c>
      <c r="K43" s="74">
        <f t="shared" si="0"/>
        <v>30289.841300868942</v>
      </c>
      <c r="L43" s="74">
        <f t="shared" si="0"/>
        <v>32015.55615679875</v>
      </c>
    </row>
    <row r="44" spans="1:12" ht="18" customHeight="1" x14ac:dyDescent="0.2">
      <c r="A44" s="2"/>
      <c r="B44" s="86"/>
      <c r="C44" s="10">
        <v>200</v>
      </c>
      <c r="D44" s="74">
        <f t="shared" si="0"/>
        <v>24000</v>
      </c>
      <c r="E44" s="74">
        <f t="shared" si="0"/>
        <v>25229.974994959808</v>
      </c>
      <c r="F44" s="74">
        <f t="shared" si="0"/>
        <v>26543.932063502216</v>
      </c>
      <c r="G44" s="74">
        <f t="shared" si="0"/>
        <v>27948.28377526606</v>
      </c>
      <c r="H44" s="74">
        <f t="shared" si="0"/>
        <v>29449.960945095852</v>
      </c>
      <c r="I44" s="74">
        <f t="shared" si="0"/>
        <v>31056.455889133729</v>
      </c>
      <c r="J44" s="74">
        <f t="shared" si="0"/>
        <v>32775.86936129121</v>
      </c>
      <c r="K44" s="74">
        <f t="shared" si="0"/>
        <v>34616.961486707361</v>
      </c>
      <c r="L44" s="74">
        <f t="shared" si="0"/>
        <v>36589.207036341431</v>
      </c>
    </row>
    <row r="45" spans="1:12" ht="18" customHeight="1" x14ac:dyDescent="0.2">
      <c r="A45" s="2"/>
      <c r="B45" s="86"/>
      <c r="C45" s="10">
        <v>225</v>
      </c>
      <c r="D45" s="74">
        <f t="shared" si="0"/>
        <v>27000</v>
      </c>
      <c r="E45" s="74">
        <f t="shared" si="0"/>
        <v>28383.721869329784</v>
      </c>
      <c r="F45" s="74">
        <f t="shared" si="0"/>
        <v>29861.923571439995</v>
      </c>
      <c r="G45" s="74">
        <f t="shared" si="0"/>
        <v>31441.819247174317</v>
      </c>
      <c r="H45" s="74">
        <f t="shared" si="0"/>
        <v>33131.206063232836</v>
      </c>
      <c r="I45" s="74">
        <f t="shared" si="0"/>
        <v>34938.512875275446</v>
      </c>
      <c r="J45" s="74">
        <f t="shared" si="0"/>
        <v>36872.853031452614</v>
      </c>
      <c r="K45" s="74">
        <f t="shared" si="0"/>
        <v>38944.081672545784</v>
      </c>
      <c r="L45" s="74">
        <f t="shared" si="0"/>
        <v>41162.857915884109</v>
      </c>
    </row>
    <row r="46" spans="1:12" ht="18" customHeight="1" x14ac:dyDescent="0.2">
      <c r="A46" s="2"/>
      <c r="B46" s="86"/>
      <c r="C46" s="10">
        <v>250</v>
      </c>
      <c r="D46" s="74">
        <f t="shared" si="0"/>
        <v>30000</v>
      </c>
      <c r="E46" s="74">
        <f t="shared" si="0"/>
        <v>31537.468743699759</v>
      </c>
      <c r="F46" s="74">
        <f t="shared" si="0"/>
        <v>33179.915079377774</v>
      </c>
      <c r="G46" s="74">
        <f t="shared" si="0"/>
        <v>34935.354719082578</v>
      </c>
      <c r="H46" s="74">
        <f t="shared" si="0"/>
        <v>36812.451181369819</v>
      </c>
      <c r="I46" s="74">
        <f t="shared" si="0"/>
        <v>38820.569861417163</v>
      </c>
      <c r="J46" s="74">
        <f t="shared" si="0"/>
        <v>40969.836701614011</v>
      </c>
      <c r="K46" s="74">
        <f t="shared" si="0"/>
        <v>43271.2018583842</v>
      </c>
      <c r="L46" s="74">
        <f t="shared" si="0"/>
        <v>45736.508795426787</v>
      </c>
    </row>
    <row r="47" spans="1:12" ht="18" customHeight="1" x14ac:dyDescent="0.2">
      <c r="A47" s="2"/>
      <c r="B47" s="86"/>
      <c r="C47" s="10">
        <v>275</v>
      </c>
      <c r="D47" s="74">
        <f t="shared" ref="D47:L55" si="1">FV(D$36/12,$C$4* 12, -$C47, 0, 0)</f>
        <v>33000</v>
      </c>
      <c r="E47" s="74">
        <f t="shared" si="1"/>
        <v>34691.215618069735</v>
      </c>
      <c r="F47" s="74">
        <f t="shared" si="1"/>
        <v>36497.906587315549</v>
      </c>
      <c r="G47" s="74">
        <f t="shared" si="1"/>
        <v>38428.890190990831</v>
      </c>
      <c r="H47" s="74">
        <f t="shared" si="1"/>
        <v>40493.696299506795</v>
      </c>
      <c r="I47" s="74">
        <f t="shared" si="1"/>
        <v>42702.62684755888</v>
      </c>
      <c r="J47" s="74">
        <f t="shared" si="1"/>
        <v>45066.820371775415</v>
      </c>
      <c r="K47" s="74">
        <f t="shared" si="1"/>
        <v>47598.322044222623</v>
      </c>
      <c r="L47" s="74">
        <f t="shared" si="1"/>
        <v>50310.159674969465</v>
      </c>
    </row>
    <row r="48" spans="1:12" ht="18" customHeight="1" x14ac:dyDescent="0.2">
      <c r="A48" s="2"/>
      <c r="B48" s="86"/>
      <c r="C48" s="10">
        <v>300</v>
      </c>
      <c r="D48" s="74">
        <f t="shared" si="1"/>
        <v>36000</v>
      </c>
      <c r="E48" s="74">
        <f t="shared" si="1"/>
        <v>37844.962492439707</v>
      </c>
      <c r="F48" s="74">
        <f t="shared" si="1"/>
        <v>39815.898095253324</v>
      </c>
      <c r="G48" s="74">
        <f t="shared" si="1"/>
        <v>41922.425662899092</v>
      </c>
      <c r="H48" s="74">
        <f t="shared" si="1"/>
        <v>44174.941417643779</v>
      </c>
      <c r="I48" s="74">
        <f t="shared" si="1"/>
        <v>46584.683833700597</v>
      </c>
      <c r="J48" s="74">
        <f t="shared" si="1"/>
        <v>49163.804041936819</v>
      </c>
      <c r="K48" s="74">
        <f t="shared" si="1"/>
        <v>51925.442230061046</v>
      </c>
      <c r="L48" s="74">
        <f t="shared" si="1"/>
        <v>54883.810554512143</v>
      </c>
    </row>
    <row r="49" spans="1:12" ht="18" customHeight="1" x14ac:dyDescent="0.2">
      <c r="A49" s="2"/>
      <c r="B49" s="86"/>
      <c r="C49" s="10">
        <v>325</v>
      </c>
      <c r="D49" s="74">
        <f t="shared" si="1"/>
        <v>39000</v>
      </c>
      <c r="E49" s="74">
        <f t="shared" si="1"/>
        <v>40998.709366809686</v>
      </c>
      <c r="F49" s="74">
        <f t="shared" si="1"/>
        <v>43133.889603191106</v>
      </c>
      <c r="G49" s="74">
        <f t="shared" si="1"/>
        <v>45415.961134807345</v>
      </c>
      <c r="H49" s="74">
        <f t="shared" si="1"/>
        <v>47856.186535780762</v>
      </c>
      <c r="I49" s="74">
        <f t="shared" si="1"/>
        <v>50466.740819842315</v>
      </c>
      <c r="J49" s="74">
        <f t="shared" si="1"/>
        <v>53260.787712098216</v>
      </c>
      <c r="K49" s="74">
        <f t="shared" si="1"/>
        <v>56252.562415899461</v>
      </c>
      <c r="L49" s="74">
        <f t="shared" si="1"/>
        <v>59457.461434054821</v>
      </c>
    </row>
    <row r="50" spans="1:12" ht="18" customHeight="1" x14ac:dyDescent="0.2">
      <c r="A50" s="2"/>
      <c r="B50" s="86"/>
      <c r="C50" s="10">
        <v>350</v>
      </c>
      <c r="D50" s="74">
        <f t="shared" si="1"/>
        <v>42000</v>
      </c>
      <c r="E50" s="74">
        <f t="shared" si="1"/>
        <v>44152.456241179665</v>
      </c>
      <c r="F50" s="74">
        <f t="shared" si="1"/>
        <v>46451.881111128881</v>
      </c>
      <c r="G50" s="74">
        <f t="shared" si="1"/>
        <v>48909.496606715606</v>
      </c>
      <c r="H50" s="74">
        <f t="shared" si="1"/>
        <v>51537.431653917745</v>
      </c>
      <c r="I50" s="74">
        <f t="shared" si="1"/>
        <v>54348.797805984024</v>
      </c>
      <c r="J50" s="74">
        <f t="shared" si="1"/>
        <v>57357.77138225962</v>
      </c>
      <c r="K50" s="74">
        <f t="shared" si="1"/>
        <v>60579.682601737884</v>
      </c>
      <c r="L50" s="74">
        <f t="shared" si="1"/>
        <v>64031.112313597499</v>
      </c>
    </row>
    <row r="51" spans="1:12" ht="18" customHeight="1" x14ac:dyDescent="0.2">
      <c r="A51" s="2"/>
      <c r="B51" s="86"/>
      <c r="C51" s="10">
        <v>375</v>
      </c>
      <c r="D51" s="74">
        <f t="shared" si="1"/>
        <v>45000</v>
      </c>
      <c r="E51" s="74">
        <f t="shared" si="1"/>
        <v>47306.203115549637</v>
      </c>
      <c r="F51" s="74">
        <f t="shared" si="1"/>
        <v>49769.872619066657</v>
      </c>
      <c r="G51" s="74">
        <f t="shared" si="1"/>
        <v>52403.032078623859</v>
      </c>
      <c r="H51" s="74">
        <f t="shared" si="1"/>
        <v>55218.676772054721</v>
      </c>
      <c r="I51" s="74">
        <f t="shared" si="1"/>
        <v>58230.854792125741</v>
      </c>
      <c r="J51" s="74">
        <f t="shared" si="1"/>
        <v>61454.755052421024</v>
      </c>
      <c r="K51" s="74">
        <f t="shared" si="1"/>
        <v>64906.8027875763</v>
      </c>
      <c r="L51" s="74">
        <f t="shared" si="1"/>
        <v>68604.763193140185</v>
      </c>
    </row>
    <row r="52" spans="1:12" ht="18" customHeight="1" x14ac:dyDescent="0.2">
      <c r="A52" s="2"/>
      <c r="B52" s="86"/>
      <c r="C52" s="10">
        <v>400</v>
      </c>
      <c r="D52" s="74">
        <f t="shared" si="1"/>
        <v>48000</v>
      </c>
      <c r="E52" s="74">
        <f t="shared" si="1"/>
        <v>50459.949989919616</v>
      </c>
      <c r="F52" s="74">
        <f t="shared" si="1"/>
        <v>53087.864127004432</v>
      </c>
      <c r="G52" s="74">
        <f t="shared" si="1"/>
        <v>55896.56755053212</v>
      </c>
      <c r="H52" s="74">
        <f t="shared" si="1"/>
        <v>58899.921890191705</v>
      </c>
      <c r="I52" s="74">
        <f t="shared" si="1"/>
        <v>62112.911778267458</v>
      </c>
      <c r="J52" s="74">
        <f t="shared" si="1"/>
        <v>65551.73872258242</v>
      </c>
      <c r="K52" s="74">
        <f t="shared" si="1"/>
        <v>69233.922973414723</v>
      </c>
      <c r="L52" s="74">
        <f t="shared" si="1"/>
        <v>73178.414072682863</v>
      </c>
    </row>
    <row r="53" spans="1:12" ht="18" customHeight="1" x14ac:dyDescent="0.2">
      <c r="A53" s="2"/>
      <c r="B53" s="86"/>
      <c r="C53" s="10">
        <v>500</v>
      </c>
      <c r="D53" s="74">
        <f t="shared" si="1"/>
        <v>60000</v>
      </c>
      <c r="E53" s="74">
        <f t="shared" si="1"/>
        <v>63074.937487399518</v>
      </c>
      <c r="F53" s="74">
        <f t="shared" si="1"/>
        <v>66359.830158755547</v>
      </c>
      <c r="G53" s="74">
        <f t="shared" si="1"/>
        <v>69870.709438165155</v>
      </c>
      <c r="H53" s="74">
        <f t="shared" si="1"/>
        <v>73624.902362739638</v>
      </c>
      <c r="I53" s="74">
        <f t="shared" si="1"/>
        <v>77641.139722834327</v>
      </c>
      <c r="J53" s="74">
        <f t="shared" si="1"/>
        <v>81939.673403228022</v>
      </c>
      <c r="K53" s="74">
        <f t="shared" si="1"/>
        <v>86542.4037167684</v>
      </c>
      <c r="L53" s="74">
        <f t="shared" si="1"/>
        <v>91473.017590853575</v>
      </c>
    </row>
    <row r="54" spans="1:12" ht="18" customHeight="1" x14ac:dyDescent="0.2">
      <c r="A54" s="2"/>
      <c r="B54" s="86"/>
      <c r="C54" s="10">
        <v>600</v>
      </c>
      <c r="D54" s="74">
        <f t="shared" si="1"/>
        <v>72000</v>
      </c>
      <c r="E54" s="74">
        <f t="shared" si="1"/>
        <v>75689.924984879413</v>
      </c>
      <c r="F54" s="74">
        <f t="shared" si="1"/>
        <v>79631.796190506648</v>
      </c>
      <c r="G54" s="74">
        <f t="shared" si="1"/>
        <v>83844.851325798183</v>
      </c>
      <c r="H54" s="74">
        <f t="shared" si="1"/>
        <v>88349.882835287557</v>
      </c>
      <c r="I54" s="74">
        <f t="shared" si="1"/>
        <v>93169.367667401195</v>
      </c>
      <c r="J54" s="74">
        <f t="shared" si="1"/>
        <v>98327.608083873638</v>
      </c>
      <c r="K54" s="74">
        <f t="shared" si="1"/>
        <v>103850.88446012209</v>
      </c>
      <c r="L54" s="74">
        <f t="shared" si="1"/>
        <v>109767.62110902429</v>
      </c>
    </row>
    <row r="55" spans="1:12" ht="18" customHeight="1" x14ac:dyDescent="0.2">
      <c r="A55" s="2"/>
      <c r="B55" s="86"/>
      <c r="C55" s="10">
        <v>700</v>
      </c>
      <c r="D55" s="74">
        <f t="shared" si="1"/>
        <v>84000</v>
      </c>
      <c r="E55" s="74">
        <f t="shared" si="1"/>
        <v>88304.91248235933</v>
      </c>
      <c r="F55" s="74">
        <f t="shared" si="1"/>
        <v>92903.762222257763</v>
      </c>
      <c r="G55" s="74">
        <f t="shared" si="1"/>
        <v>97818.993213431211</v>
      </c>
      <c r="H55" s="74">
        <f t="shared" si="1"/>
        <v>103074.86330783549</v>
      </c>
      <c r="I55" s="74">
        <f t="shared" si="1"/>
        <v>108697.59561196805</v>
      </c>
      <c r="J55" s="74">
        <f t="shared" si="1"/>
        <v>114715.54276451924</v>
      </c>
      <c r="K55" s="74">
        <f t="shared" si="1"/>
        <v>121159.36520347577</v>
      </c>
      <c r="L55" s="74">
        <f t="shared" si="1"/>
        <v>128062.224627195</v>
      </c>
    </row>
    <row r="56" spans="1:12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41.45" customHeight="1" x14ac:dyDescent="0.25">
      <c r="A58" s="83" t="s">
        <v>6</v>
      </c>
      <c r="B58" s="83"/>
      <c r="C58" s="83"/>
      <c r="D58" s="89" t="s">
        <v>18</v>
      </c>
      <c r="E58" s="89"/>
      <c r="F58" s="89"/>
      <c r="G58" s="89"/>
      <c r="H58" s="89"/>
      <c r="I58" s="89"/>
      <c r="J58" s="89"/>
      <c r="K58" s="89"/>
      <c r="L58" s="89"/>
    </row>
    <row r="59" spans="1:12" ht="42" customHeight="1" x14ac:dyDescent="0.2">
      <c r="A59" s="79" t="s">
        <v>16</v>
      </c>
      <c r="B59" s="79"/>
      <c r="C59" s="80"/>
      <c r="D59" s="9">
        <v>0</v>
      </c>
      <c r="E59" s="9">
        <v>0.01</v>
      </c>
      <c r="F59" s="9">
        <v>0.02</v>
      </c>
      <c r="G59" s="9">
        <v>0.03</v>
      </c>
      <c r="H59" s="9">
        <v>0.04</v>
      </c>
      <c r="I59" s="9">
        <v>0.05</v>
      </c>
      <c r="J59" s="9">
        <v>0.06</v>
      </c>
      <c r="K59" s="9">
        <v>7.0000000000000007E-2</v>
      </c>
      <c r="L59" s="9">
        <v>0.08</v>
      </c>
    </row>
    <row r="60" spans="1:12" ht="18" customHeight="1" x14ac:dyDescent="0.2">
      <c r="A60" s="2"/>
      <c r="B60" s="87" t="s">
        <v>17</v>
      </c>
      <c r="C60" s="10">
        <v>10000</v>
      </c>
      <c r="D60" s="74">
        <f t="shared" ref="D60:L69" si="2">PPMT(D$59/12, 1, $C$4*12, -$C60, 0)</f>
        <v>83.333333333333329</v>
      </c>
      <c r="E60" s="74">
        <f t="shared" si="2"/>
        <v>79.270788036819454</v>
      </c>
      <c r="F60" s="74">
        <f t="shared" si="2"/>
        <v>75.346787175894036</v>
      </c>
      <c r="G60" s="74">
        <f t="shared" si="2"/>
        <v>71.560744698389513</v>
      </c>
      <c r="H60" s="74">
        <f t="shared" si="2"/>
        <v>67.911804831548153</v>
      </c>
      <c r="I60" s="74">
        <f t="shared" si="2"/>
        <v>64.398848572408568</v>
      </c>
      <c r="J60" s="74">
        <f t="shared" si="2"/>
        <v>61.020501941649435</v>
      </c>
      <c r="K60" s="74">
        <f t="shared" si="2"/>
        <v>57.775145885290726</v>
      </c>
      <c r="L60" s="74">
        <f t="shared" si="2"/>
        <v>54.660927688690258</v>
      </c>
    </row>
    <row r="61" spans="1:12" ht="18" customHeight="1" x14ac:dyDescent="0.2">
      <c r="A61" s="2"/>
      <c r="B61" s="87"/>
      <c r="C61" s="10">
        <v>20000</v>
      </c>
      <c r="D61" s="74">
        <f t="shared" si="2"/>
        <v>166.66666666666666</v>
      </c>
      <c r="E61" s="74">
        <f t="shared" si="2"/>
        <v>158.54157607363891</v>
      </c>
      <c r="F61" s="74">
        <f t="shared" si="2"/>
        <v>150.69357435178807</v>
      </c>
      <c r="G61" s="74">
        <f t="shared" si="2"/>
        <v>143.12148939677903</v>
      </c>
      <c r="H61" s="74">
        <f t="shared" si="2"/>
        <v>135.82360966309631</v>
      </c>
      <c r="I61" s="74">
        <f t="shared" si="2"/>
        <v>128.79769714481714</v>
      </c>
      <c r="J61" s="74">
        <f t="shared" si="2"/>
        <v>122.04100388329887</v>
      </c>
      <c r="K61" s="74">
        <f t="shared" si="2"/>
        <v>115.55029177058145</v>
      </c>
      <c r="L61" s="74">
        <f t="shared" si="2"/>
        <v>109.32185537738052</v>
      </c>
    </row>
    <row r="62" spans="1:12" ht="18" customHeight="1" x14ac:dyDescent="0.2">
      <c r="A62" s="2"/>
      <c r="B62" s="87"/>
      <c r="C62" s="10">
        <v>30000</v>
      </c>
      <c r="D62" s="74">
        <f t="shared" si="2"/>
        <v>250</v>
      </c>
      <c r="E62" s="74">
        <f t="shared" si="2"/>
        <v>237.81236411045836</v>
      </c>
      <c r="F62" s="74">
        <f t="shared" si="2"/>
        <v>226.04036152768211</v>
      </c>
      <c r="G62" s="74">
        <f t="shared" si="2"/>
        <v>214.68223409516858</v>
      </c>
      <c r="H62" s="74">
        <f t="shared" si="2"/>
        <v>203.73541449464446</v>
      </c>
      <c r="I62" s="74">
        <f t="shared" si="2"/>
        <v>193.19654571722572</v>
      </c>
      <c r="J62" s="74">
        <f t="shared" si="2"/>
        <v>183.06150582494834</v>
      </c>
      <c r="K62" s="74">
        <f t="shared" si="2"/>
        <v>173.32543765587215</v>
      </c>
      <c r="L62" s="74">
        <f t="shared" si="2"/>
        <v>163.98278306607077</v>
      </c>
    </row>
    <row r="63" spans="1:12" ht="18" customHeight="1" x14ac:dyDescent="0.2">
      <c r="A63" s="2"/>
      <c r="B63" s="87"/>
      <c r="C63" s="10">
        <v>40000</v>
      </c>
      <c r="D63" s="74">
        <f t="shared" si="2"/>
        <v>333.33333333333331</v>
      </c>
      <c r="E63" s="74">
        <f t="shared" si="2"/>
        <v>317.08315214727781</v>
      </c>
      <c r="F63" s="74">
        <f t="shared" si="2"/>
        <v>301.38714870357614</v>
      </c>
      <c r="G63" s="74">
        <f t="shared" si="2"/>
        <v>286.24297879355805</v>
      </c>
      <c r="H63" s="74">
        <f t="shared" si="2"/>
        <v>271.64721932619261</v>
      </c>
      <c r="I63" s="74">
        <f t="shared" si="2"/>
        <v>257.59539428963427</v>
      </c>
      <c r="J63" s="74">
        <f t="shared" si="2"/>
        <v>244.08200776659774</v>
      </c>
      <c r="K63" s="74">
        <f t="shared" si="2"/>
        <v>231.10058354116291</v>
      </c>
      <c r="L63" s="74">
        <f t="shared" si="2"/>
        <v>218.64371075476103</v>
      </c>
    </row>
    <row r="64" spans="1:12" ht="18" customHeight="1" x14ac:dyDescent="0.2">
      <c r="A64" s="2"/>
      <c r="B64" s="87"/>
      <c r="C64" s="10">
        <v>50000</v>
      </c>
      <c r="D64" s="74">
        <f t="shared" si="2"/>
        <v>416.66666666666669</v>
      </c>
      <c r="E64" s="74">
        <f t="shared" si="2"/>
        <v>396.35394018409727</v>
      </c>
      <c r="F64" s="74">
        <f t="shared" si="2"/>
        <v>376.73393587947021</v>
      </c>
      <c r="G64" s="74">
        <f t="shared" si="2"/>
        <v>357.80372349194761</v>
      </c>
      <c r="H64" s="74">
        <f t="shared" si="2"/>
        <v>339.55902415774074</v>
      </c>
      <c r="I64" s="74">
        <f t="shared" si="2"/>
        <v>321.99424286204282</v>
      </c>
      <c r="J64" s="74">
        <f t="shared" si="2"/>
        <v>305.10250970824723</v>
      </c>
      <c r="K64" s="74">
        <f t="shared" si="2"/>
        <v>288.87572942645363</v>
      </c>
      <c r="L64" s="74">
        <f t="shared" si="2"/>
        <v>273.30463844345127</v>
      </c>
    </row>
    <row r="65" spans="1:12" ht="18" customHeight="1" x14ac:dyDescent="0.2">
      <c r="A65" s="2"/>
      <c r="B65" s="87"/>
      <c r="C65" s="10">
        <v>60000</v>
      </c>
      <c r="D65" s="74">
        <f t="shared" si="2"/>
        <v>500</v>
      </c>
      <c r="E65" s="74">
        <f t="shared" si="2"/>
        <v>475.62472822091672</v>
      </c>
      <c r="F65" s="74">
        <f t="shared" si="2"/>
        <v>452.08072305536422</v>
      </c>
      <c r="G65" s="74">
        <f t="shared" si="2"/>
        <v>429.36446819033716</v>
      </c>
      <c r="H65" s="74">
        <f t="shared" si="2"/>
        <v>407.47082898928892</v>
      </c>
      <c r="I65" s="74">
        <f t="shared" si="2"/>
        <v>386.39309143445143</v>
      </c>
      <c r="J65" s="74">
        <f t="shared" si="2"/>
        <v>366.12301164989668</v>
      </c>
      <c r="K65" s="74">
        <f t="shared" si="2"/>
        <v>346.6508753117443</v>
      </c>
      <c r="L65" s="74">
        <f t="shared" si="2"/>
        <v>327.96556613214153</v>
      </c>
    </row>
    <row r="66" spans="1:12" ht="18" customHeight="1" x14ac:dyDescent="0.2">
      <c r="A66" s="2"/>
      <c r="B66" s="87"/>
      <c r="C66" s="10">
        <v>70000</v>
      </c>
      <c r="D66" s="74">
        <f t="shared" si="2"/>
        <v>583.33333333333337</v>
      </c>
      <c r="E66" s="74">
        <f t="shared" si="2"/>
        <v>554.89551625773629</v>
      </c>
      <c r="F66" s="74">
        <f t="shared" si="2"/>
        <v>527.42751023125834</v>
      </c>
      <c r="G66" s="74">
        <f t="shared" si="2"/>
        <v>500.92521288872666</v>
      </c>
      <c r="H66" s="74">
        <f t="shared" si="2"/>
        <v>475.3826338208371</v>
      </c>
      <c r="I66" s="74">
        <f t="shared" si="2"/>
        <v>450.79194000685999</v>
      </c>
      <c r="J66" s="74">
        <f t="shared" si="2"/>
        <v>427.14351359154608</v>
      </c>
      <c r="K66" s="74">
        <f t="shared" si="2"/>
        <v>404.42602119703503</v>
      </c>
      <c r="L66" s="74">
        <f t="shared" si="2"/>
        <v>382.62649382083174</v>
      </c>
    </row>
    <row r="67" spans="1:12" ht="18" customHeight="1" x14ac:dyDescent="0.2">
      <c r="A67" s="2"/>
      <c r="B67" s="87"/>
      <c r="C67" s="10">
        <v>80000</v>
      </c>
      <c r="D67" s="74">
        <f t="shared" si="2"/>
        <v>666.66666666666663</v>
      </c>
      <c r="E67" s="74">
        <f t="shared" si="2"/>
        <v>634.16630429455563</v>
      </c>
      <c r="F67" s="74">
        <f t="shared" si="2"/>
        <v>602.77429740715229</v>
      </c>
      <c r="G67" s="74">
        <f t="shared" si="2"/>
        <v>572.4859575871161</v>
      </c>
      <c r="H67" s="74">
        <f t="shared" si="2"/>
        <v>543.29443865238522</v>
      </c>
      <c r="I67" s="74">
        <f t="shared" si="2"/>
        <v>515.19078857926854</v>
      </c>
      <c r="J67" s="74">
        <f t="shared" si="2"/>
        <v>488.16401553319548</v>
      </c>
      <c r="K67" s="74">
        <f t="shared" si="2"/>
        <v>462.20116708232581</v>
      </c>
      <c r="L67" s="74">
        <f t="shared" si="2"/>
        <v>437.28742150952206</v>
      </c>
    </row>
    <row r="68" spans="1:12" ht="18" customHeight="1" x14ac:dyDescent="0.2">
      <c r="A68" s="2"/>
      <c r="B68" s="87"/>
      <c r="C68" s="10">
        <v>90000</v>
      </c>
      <c r="D68" s="74">
        <f t="shared" si="2"/>
        <v>750</v>
      </c>
      <c r="E68" s="74">
        <f t="shared" si="2"/>
        <v>713.43709233137508</v>
      </c>
      <c r="F68" s="74">
        <f t="shared" si="2"/>
        <v>678.12108458304635</v>
      </c>
      <c r="G68" s="74">
        <f t="shared" si="2"/>
        <v>644.04670228550572</v>
      </c>
      <c r="H68" s="74">
        <f t="shared" si="2"/>
        <v>611.20624348393335</v>
      </c>
      <c r="I68" s="74">
        <f t="shared" si="2"/>
        <v>579.58963715167715</v>
      </c>
      <c r="J68" s="74">
        <f t="shared" si="2"/>
        <v>549.18451747484494</v>
      </c>
      <c r="K68" s="74">
        <f t="shared" si="2"/>
        <v>519.97631296761654</v>
      </c>
      <c r="L68" s="74">
        <f t="shared" si="2"/>
        <v>491.94834919821221</v>
      </c>
    </row>
    <row r="69" spans="1:12" ht="18" customHeight="1" x14ac:dyDescent="0.2">
      <c r="A69" s="2"/>
      <c r="B69" s="87"/>
      <c r="C69" s="10">
        <v>100000</v>
      </c>
      <c r="D69" s="74">
        <f t="shared" si="2"/>
        <v>833.33333333333337</v>
      </c>
      <c r="E69" s="74">
        <f t="shared" si="2"/>
        <v>792.70788036819454</v>
      </c>
      <c r="F69" s="74">
        <f t="shared" si="2"/>
        <v>753.46787175894042</v>
      </c>
      <c r="G69" s="74">
        <f t="shared" si="2"/>
        <v>715.60744698389522</v>
      </c>
      <c r="H69" s="74">
        <f t="shared" si="2"/>
        <v>679.11804831548147</v>
      </c>
      <c r="I69" s="74">
        <f t="shared" si="2"/>
        <v>643.98848572408565</v>
      </c>
      <c r="J69" s="74">
        <f t="shared" si="2"/>
        <v>610.20501941649445</v>
      </c>
      <c r="K69" s="74">
        <f t="shared" si="2"/>
        <v>577.75145885290726</v>
      </c>
      <c r="L69" s="74">
        <f t="shared" si="2"/>
        <v>546.60927688690253</v>
      </c>
    </row>
    <row r="70" spans="1:12" ht="18" customHeight="1" x14ac:dyDescent="0.2">
      <c r="A70" s="2"/>
      <c r="B70" s="87"/>
      <c r="C70" s="10">
        <v>110000</v>
      </c>
      <c r="D70" s="74">
        <f t="shared" ref="D70:L79" si="3">PPMT(D$59/12, 1, $C$4*12, -$C70, 0)</f>
        <v>916.66666666666663</v>
      </c>
      <c r="E70" s="74">
        <f t="shared" si="3"/>
        <v>871.97866840501399</v>
      </c>
      <c r="F70" s="74">
        <f t="shared" si="3"/>
        <v>828.81465893483437</v>
      </c>
      <c r="G70" s="74">
        <f t="shared" si="3"/>
        <v>787.16819168228471</v>
      </c>
      <c r="H70" s="74">
        <f t="shared" si="3"/>
        <v>747.02985314702971</v>
      </c>
      <c r="I70" s="74">
        <f t="shared" si="3"/>
        <v>708.38733429649437</v>
      </c>
      <c r="J70" s="74">
        <f t="shared" si="3"/>
        <v>671.22552135814385</v>
      </c>
      <c r="K70" s="74">
        <f t="shared" si="3"/>
        <v>635.52660473819799</v>
      </c>
      <c r="L70" s="74">
        <f t="shared" si="3"/>
        <v>601.27020457559286</v>
      </c>
    </row>
    <row r="71" spans="1:12" ht="18" customHeight="1" x14ac:dyDescent="0.2">
      <c r="A71" s="2"/>
      <c r="B71" s="87"/>
      <c r="C71" s="10">
        <v>120000</v>
      </c>
      <c r="D71" s="74">
        <f t="shared" si="3"/>
        <v>1000</v>
      </c>
      <c r="E71" s="74">
        <f t="shared" si="3"/>
        <v>951.24945644183344</v>
      </c>
      <c r="F71" s="74">
        <f t="shared" si="3"/>
        <v>904.16144611072843</v>
      </c>
      <c r="G71" s="74">
        <f t="shared" si="3"/>
        <v>858.72893638067433</v>
      </c>
      <c r="H71" s="74">
        <f t="shared" si="3"/>
        <v>814.94165797857784</v>
      </c>
      <c r="I71" s="74">
        <f t="shared" si="3"/>
        <v>772.78618286890287</v>
      </c>
      <c r="J71" s="74">
        <f t="shared" si="3"/>
        <v>732.24602329979336</v>
      </c>
      <c r="K71" s="74">
        <f t="shared" si="3"/>
        <v>693.3017506234886</v>
      </c>
      <c r="L71" s="74">
        <f t="shared" si="3"/>
        <v>655.93113226428306</v>
      </c>
    </row>
    <row r="72" spans="1:12" ht="18" customHeight="1" x14ac:dyDescent="0.2">
      <c r="A72" s="2"/>
      <c r="B72" s="87"/>
      <c r="C72" s="10">
        <v>130000</v>
      </c>
      <c r="D72" s="74">
        <f t="shared" si="3"/>
        <v>1083.3333333333333</v>
      </c>
      <c r="E72" s="74">
        <f t="shared" si="3"/>
        <v>1030.5202444786528</v>
      </c>
      <c r="F72" s="74">
        <f t="shared" si="3"/>
        <v>979.50823328662239</v>
      </c>
      <c r="G72" s="74">
        <f t="shared" si="3"/>
        <v>930.28968107906371</v>
      </c>
      <c r="H72" s="74">
        <f t="shared" si="3"/>
        <v>882.85346281012608</v>
      </c>
      <c r="I72" s="74">
        <f t="shared" si="3"/>
        <v>837.18503144131148</v>
      </c>
      <c r="J72" s="74">
        <f t="shared" si="3"/>
        <v>793.26652524144276</v>
      </c>
      <c r="K72" s="74">
        <f t="shared" si="3"/>
        <v>751.07689650877933</v>
      </c>
      <c r="L72" s="74">
        <f t="shared" si="3"/>
        <v>710.59205995297339</v>
      </c>
    </row>
    <row r="73" spans="1:12" ht="18" customHeight="1" x14ac:dyDescent="0.2">
      <c r="A73" s="2"/>
      <c r="B73" s="87"/>
      <c r="C73" s="10">
        <v>140000</v>
      </c>
      <c r="D73" s="74">
        <f t="shared" si="3"/>
        <v>1166.6666666666667</v>
      </c>
      <c r="E73" s="74">
        <f t="shared" si="3"/>
        <v>1109.7910325154726</v>
      </c>
      <c r="F73" s="74">
        <f t="shared" si="3"/>
        <v>1054.8550204625167</v>
      </c>
      <c r="G73" s="74">
        <f t="shared" si="3"/>
        <v>1001.8504257774533</v>
      </c>
      <c r="H73" s="74">
        <f t="shared" si="3"/>
        <v>950.7652676416742</v>
      </c>
      <c r="I73" s="74">
        <f t="shared" si="3"/>
        <v>901.58388001371998</v>
      </c>
      <c r="J73" s="74">
        <f t="shared" si="3"/>
        <v>854.28702718309216</v>
      </c>
      <c r="K73" s="74">
        <f t="shared" si="3"/>
        <v>808.85204239407005</v>
      </c>
      <c r="L73" s="74">
        <f t="shared" si="3"/>
        <v>765.25298764166348</v>
      </c>
    </row>
    <row r="74" spans="1:12" ht="18" customHeight="1" x14ac:dyDescent="0.2">
      <c r="A74" s="2"/>
      <c r="B74" s="87"/>
      <c r="C74" s="10">
        <v>150000</v>
      </c>
      <c r="D74" s="74">
        <f t="shared" si="3"/>
        <v>1250</v>
      </c>
      <c r="E74" s="74">
        <f t="shared" si="3"/>
        <v>1189.0618205522919</v>
      </c>
      <c r="F74" s="74">
        <f t="shared" si="3"/>
        <v>1130.2018076384104</v>
      </c>
      <c r="G74" s="74">
        <f t="shared" si="3"/>
        <v>1073.4111704758429</v>
      </c>
      <c r="H74" s="74">
        <f t="shared" si="3"/>
        <v>1018.6770724732223</v>
      </c>
      <c r="I74" s="74">
        <f t="shared" si="3"/>
        <v>965.98272858612859</v>
      </c>
      <c r="J74" s="74">
        <f t="shared" si="3"/>
        <v>915.30752912474156</v>
      </c>
      <c r="K74" s="74">
        <f t="shared" si="3"/>
        <v>866.62718827936089</v>
      </c>
      <c r="L74" s="74">
        <f t="shared" si="3"/>
        <v>819.91391533035369</v>
      </c>
    </row>
    <row r="75" spans="1:12" ht="18" customHeight="1" x14ac:dyDescent="0.2">
      <c r="A75" s="2"/>
      <c r="B75" s="87"/>
      <c r="C75" s="10">
        <v>160000</v>
      </c>
      <c r="D75" s="74">
        <f t="shared" si="3"/>
        <v>1333.3333333333333</v>
      </c>
      <c r="E75" s="74">
        <f t="shared" si="3"/>
        <v>1268.3326085891113</v>
      </c>
      <c r="F75" s="74">
        <f t="shared" si="3"/>
        <v>1205.5485948143046</v>
      </c>
      <c r="G75" s="74">
        <f t="shared" si="3"/>
        <v>1144.9719151742322</v>
      </c>
      <c r="H75" s="74">
        <f t="shared" si="3"/>
        <v>1086.5888773047704</v>
      </c>
      <c r="I75" s="74">
        <f t="shared" si="3"/>
        <v>1030.3815771585371</v>
      </c>
      <c r="J75" s="74">
        <f t="shared" si="3"/>
        <v>976.32803106639096</v>
      </c>
      <c r="K75" s="74">
        <f t="shared" si="3"/>
        <v>924.40233416465162</v>
      </c>
      <c r="L75" s="74">
        <f t="shared" si="3"/>
        <v>874.57484301904412</v>
      </c>
    </row>
    <row r="76" spans="1:12" ht="18" customHeight="1" x14ac:dyDescent="0.2">
      <c r="A76" s="2"/>
      <c r="B76" s="87"/>
      <c r="C76" s="10">
        <v>170000</v>
      </c>
      <c r="D76" s="74">
        <f t="shared" si="3"/>
        <v>1416.6666666666667</v>
      </c>
      <c r="E76" s="74">
        <f t="shared" si="3"/>
        <v>1347.6033966259308</v>
      </c>
      <c r="F76" s="74">
        <f t="shared" si="3"/>
        <v>1280.8953819901985</v>
      </c>
      <c r="G76" s="74">
        <f t="shared" si="3"/>
        <v>1216.5326598726219</v>
      </c>
      <c r="H76" s="74">
        <f t="shared" si="3"/>
        <v>1154.5006821363186</v>
      </c>
      <c r="I76" s="74">
        <f t="shared" si="3"/>
        <v>1094.7804257309458</v>
      </c>
      <c r="J76" s="74">
        <f t="shared" si="3"/>
        <v>1037.3485330080405</v>
      </c>
      <c r="K76" s="74">
        <f t="shared" si="3"/>
        <v>982.17748004994235</v>
      </c>
      <c r="L76" s="74">
        <f t="shared" si="3"/>
        <v>929.23577070773433</v>
      </c>
    </row>
    <row r="77" spans="1:12" ht="18" customHeight="1" x14ac:dyDescent="0.2">
      <c r="A77" s="2"/>
      <c r="B77" s="87"/>
      <c r="C77" s="10">
        <v>180000</v>
      </c>
      <c r="D77" s="74">
        <f t="shared" si="3"/>
        <v>1500</v>
      </c>
      <c r="E77" s="74">
        <f t="shared" si="3"/>
        <v>1426.8741846627502</v>
      </c>
      <c r="F77" s="74">
        <f t="shared" si="3"/>
        <v>1356.2421691660927</v>
      </c>
      <c r="G77" s="74">
        <f t="shared" si="3"/>
        <v>1288.0934045710114</v>
      </c>
      <c r="H77" s="74">
        <f t="shared" si="3"/>
        <v>1222.4124869678667</v>
      </c>
      <c r="I77" s="74">
        <f t="shared" si="3"/>
        <v>1159.1792743033543</v>
      </c>
      <c r="J77" s="74">
        <f t="shared" si="3"/>
        <v>1098.3690349496899</v>
      </c>
      <c r="K77" s="74">
        <f t="shared" si="3"/>
        <v>1039.9526259352331</v>
      </c>
      <c r="L77" s="74">
        <f t="shared" si="3"/>
        <v>983.89669839642443</v>
      </c>
    </row>
    <row r="78" spans="1:12" ht="18" customHeight="1" x14ac:dyDescent="0.2">
      <c r="A78" s="2"/>
      <c r="B78" s="87"/>
      <c r="C78" s="10">
        <v>190000</v>
      </c>
      <c r="D78" s="74">
        <f t="shared" si="3"/>
        <v>1583.3333333333333</v>
      </c>
      <c r="E78" s="74">
        <f t="shared" si="3"/>
        <v>1506.1449726995697</v>
      </c>
      <c r="F78" s="74">
        <f t="shared" si="3"/>
        <v>1431.5889563419869</v>
      </c>
      <c r="G78" s="74">
        <f t="shared" si="3"/>
        <v>1359.6541492694009</v>
      </c>
      <c r="H78" s="74">
        <f t="shared" si="3"/>
        <v>1290.3242917994151</v>
      </c>
      <c r="I78" s="74">
        <f t="shared" si="3"/>
        <v>1223.5781228757628</v>
      </c>
      <c r="J78" s="74">
        <f t="shared" si="3"/>
        <v>1159.3895368913395</v>
      </c>
      <c r="K78" s="74">
        <f t="shared" si="3"/>
        <v>1097.7277718205239</v>
      </c>
      <c r="L78" s="74">
        <f t="shared" si="3"/>
        <v>1038.5576260851149</v>
      </c>
    </row>
    <row r="79" spans="1:12" ht="19.149999999999999" customHeight="1" x14ac:dyDescent="0.2">
      <c r="A79" s="2"/>
      <c r="B79" s="87"/>
      <c r="C79" s="10">
        <v>200000</v>
      </c>
      <c r="D79" s="74">
        <f t="shared" si="3"/>
        <v>1666.6666666666667</v>
      </c>
      <c r="E79" s="74">
        <f t="shared" si="3"/>
        <v>1585.4157607363891</v>
      </c>
      <c r="F79" s="74">
        <f t="shared" si="3"/>
        <v>1506.9357435178808</v>
      </c>
      <c r="G79" s="74">
        <f t="shared" si="3"/>
        <v>1431.2148939677904</v>
      </c>
      <c r="H79" s="74">
        <f t="shared" si="3"/>
        <v>1358.2360966309629</v>
      </c>
      <c r="I79" s="74">
        <f t="shared" si="3"/>
        <v>1287.9769714481713</v>
      </c>
      <c r="J79" s="74">
        <f t="shared" si="3"/>
        <v>1220.4100388329889</v>
      </c>
      <c r="K79" s="74">
        <f t="shared" si="3"/>
        <v>1155.5029177058145</v>
      </c>
      <c r="L79" s="74">
        <f t="shared" si="3"/>
        <v>1093.2185537738051</v>
      </c>
    </row>
    <row r="80" spans="1:12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</sheetData>
  <sheetProtection selectLockedCells="1"/>
  <mergeCells count="35">
    <mergeCell ref="A29:C29"/>
    <mergeCell ref="A10:D10"/>
    <mergeCell ref="A15:B15"/>
    <mergeCell ref="A24:B24"/>
    <mergeCell ref="A20:D20"/>
    <mergeCell ref="C30:C31"/>
    <mergeCell ref="A9:B9"/>
    <mergeCell ref="A17:B17"/>
    <mergeCell ref="A58:C58"/>
    <mergeCell ref="A11:B11"/>
    <mergeCell ref="B1:D1"/>
    <mergeCell ref="A27:C27"/>
    <mergeCell ref="A19:C19"/>
    <mergeCell ref="A30:B31"/>
    <mergeCell ref="A28:B28"/>
    <mergeCell ref="B37:B55"/>
    <mergeCell ref="A32:C32"/>
    <mergeCell ref="A23:C23"/>
    <mergeCell ref="B60:B79"/>
    <mergeCell ref="A8:D8"/>
    <mergeCell ref="A4:B4"/>
    <mergeCell ref="D58:L58"/>
    <mergeCell ref="D35:L35"/>
    <mergeCell ref="B34:D34"/>
    <mergeCell ref="A25:C25"/>
    <mergeCell ref="A5:C5"/>
    <mergeCell ref="A3:C3"/>
    <mergeCell ref="A18:D18"/>
    <mergeCell ref="A59:C59"/>
    <mergeCell ref="A36:C36"/>
    <mergeCell ref="A21:C21"/>
    <mergeCell ref="A6:C6"/>
    <mergeCell ref="A35:C35"/>
    <mergeCell ref="A26:B26"/>
    <mergeCell ref="A16:D16"/>
  </mergeCells>
  <phoneticPr fontId="21" type="noConversion"/>
  <pageMargins left="0.75" right="0.75" top="1" bottom="1" header="0.5" footer="0.5"/>
  <pageSetup scale="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6"/>
  </sheetPr>
  <dimension ref="A1:AN262"/>
  <sheetViews>
    <sheetView workbookViewId="0">
      <selection sqref="A1:C1"/>
    </sheetView>
  </sheetViews>
  <sheetFormatPr defaultRowHeight="12.75" x14ac:dyDescent="0.2"/>
  <cols>
    <col min="1" max="1" width="49.7109375" customWidth="1"/>
    <col min="2" max="2" width="7" customWidth="1"/>
    <col min="3" max="3" width="7.140625" customWidth="1"/>
    <col min="4" max="4" width="2.7109375" customWidth="1"/>
    <col min="5" max="5" width="16.7109375" customWidth="1"/>
    <col min="6" max="6" width="25" style="32" customWidth="1"/>
    <col min="7" max="20" width="8.85546875" style="21" customWidth="1"/>
  </cols>
  <sheetData>
    <row r="1" spans="1:35" ht="57" customHeight="1" thickBot="1" x14ac:dyDescent="0.25">
      <c r="A1" s="142" t="s">
        <v>52</v>
      </c>
      <c r="B1" s="143"/>
      <c r="C1" s="144"/>
      <c r="D1" s="21"/>
      <c r="E1" s="21"/>
    </row>
    <row r="2" spans="1:35" s="21" customFormat="1" ht="12" customHeight="1" x14ac:dyDescent="0.2">
      <c r="A2" s="42"/>
      <c r="B2" s="42"/>
      <c r="C2" s="42"/>
      <c r="F2" s="32"/>
    </row>
    <row r="3" spans="1:35" ht="13.5" thickBot="1" x14ac:dyDescent="0.25">
      <c r="A3" s="21"/>
      <c r="B3" s="8" t="s">
        <v>26</v>
      </c>
      <c r="C3" s="8" t="s">
        <v>27</v>
      </c>
      <c r="D3" s="21"/>
      <c r="E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</row>
    <row r="4" spans="1:35" ht="6" customHeight="1" x14ac:dyDescent="0.2">
      <c r="A4" s="120"/>
      <c r="B4" s="121"/>
      <c r="C4" s="122"/>
      <c r="D4" s="21"/>
      <c r="E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</row>
    <row r="5" spans="1:35" ht="25.9" customHeight="1" x14ac:dyDescent="0.2">
      <c r="A5" s="70" t="s">
        <v>28</v>
      </c>
      <c r="B5" s="52"/>
      <c r="C5" s="53" t="s">
        <v>31</v>
      </c>
      <c r="D5" s="21"/>
      <c r="E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</row>
    <row r="6" spans="1:35" ht="25.9" customHeight="1" x14ac:dyDescent="0.2">
      <c r="A6" s="70" t="s">
        <v>29</v>
      </c>
      <c r="B6" s="52" t="s">
        <v>31</v>
      </c>
      <c r="C6" s="53" t="s">
        <v>0</v>
      </c>
      <c r="D6" s="21"/>
      <c r="E6" s="27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</row>
    <row r="7" spans="1:35" ht="25.9" customHeight="1" x14ac:dyDescent="0.2">
      <c r="A7" s="70" t="s">
        <v>30</v>
      </c>
      <c r="B7" s="52" t="s">
        <v>31</v>
      </c>
      <c r="C7" s="53" t="s">
        <v>0</v>
      </c>
      <c r="D7" s="21"/>
      <c r="E7" s="28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</row>
    <row r="8" spans="1:35" ht="5.45" customHeight="1" x14ac:dyDescent="0.2">
      <c r="A8" s="117"/>
      <c r="B8" s="118"/>
      <c r="C8" s="119"/>
      <c r="D8" s="21"/>
      <c r="E8" s="29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ht="25.9" customHeight="1" x14ac:dyDescent="0.2">
      <c r="A9" s="70" t="s">
        <v>40</v>
      </c>
      <c r="B9" s="126">
        <v>0.25</v>
      </c>
      <c r="C9" s="127"/>
      <c r="D9" s="21"/>
      <c r="E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ht="5.45" customHeight="1" x14ac:dyDescent="0.2">
      <c r="A10" s="123"/>
      <c r="B10" s="124"/>
      <c r="C10" s="125"/>
      <c r="D10" s="21"/>
      <c r="E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ht="25.9" customHeight="1" x14ac:dyDescent="0.2">
      <c r="A11" s="70" t="s">
        <v>39</v>
      </c>
      <c r="B11" s="126">
        <v>0.15</v>
      </c>
      <c r="C11" s="127"/>
      <c r="D11" s="21"/>
      <c r="E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ht="5.45" customHeight="1" x14ac:dyDescent="0.2">
      <c r="A12" s="123"/>
      <c r="B12" s="124"/>
      <c r="C12" s="125"/>
      <c r="D12" s="21"/>
      <c r="E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ht="25.9" customHeight="1" x14ac:dyDescent="0.2">
      <c r="A13" s="70" t="s">
        <v>38</v>
      </c>
      <c r="B13" s="128">
        <v>25</v>
      </c>
      <c r="C13" s="129"/>
      <c r="D13" s="21"/>
      <c r="E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5" ht="5.45" customHeight="1" thickBot="1" x14ac:dyDescent="0.25">
      <c r="A14" s="130"/>
      <c r="B14" s="131"/>
      <c r="C14" s="132"/>
      <c r="D14" s="21"/>
      <c r="E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5" x14ac:dyDescent="0.2">
      <c r="A15" s="21"/>
      <c r="B15" s="31"/>
      <c r="C15" s="21"/>
      <c r="D15" s="30"/>
      <c r="E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13.5" thickBot="1" x14ac:dyDescent="0.25">
      <c r="A16" s="32"/>
      <c r="B16" s="21"/>
      <c r="C16" s="21"/>
      <c r="D16" s="30"/>
      <c r="E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35" ht="26.25" thickBot="1" x14ac:dyDescent="0.25">
      <c r="A17" s="133" t="s">
        <v>37</v>
      </c>
      <c r="B17" s="134"/>
      <c r="C17" s="134"/>
      <c r="D17" s="134"/>
      <c r="E17" s="135"/>
      <c r="F17" s="71" t="s">
        <v>36</v>
      </c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</row>
    <row r="18" spans="1:35" ht="4.1500000000000004" customHeight="1" thickBot="1" x14ac:dyDescent="0.25">
      <c r="A18" s="145"/>
      <c r="B18" s="146"/>
      <c r="C18" s="146"/>
      <c r="D18" s="146"/>
      <c r="E18" s="146"/>
      <c r="F18" s="147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35" ht="27" customHeight="1" thickBot="1" x14ac:dyDescent="0.25">
      <c r="A19" s="111" t="s">
        <v>34</v>
      </c>
      <c r="B19" s="112"/>
      <c r="C19" s="112"/>
      <c r="D19" s="112"/>
      <c r="E19" s="113"/>
      <c r="F19" s="43" t="str">
        <f>IF(AND($B$5="x", $B$6="x", $B$7="x"), "* PROFILE FOCUS *", "" )</f>
        <v/>
      </c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</row>
    <row r="20" spans="1:35" ht="4.9000000000000004" customHeight="1" thickBot="1" x14ac:dyDescent="0.25">
      <c r="A20" s="39"/>
      <c r="B20" s="40"/>
      <c r="C20" s="40"/>
      <c r="D20" s="40"/>
      <c r="E20" s="41"/>
      <c r="F20" s="44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1:35" ht="25.15" customHeight="1" thickBot="1" x14ac:dyDescent="0.25">
      <c r="A21" s="105" t="s">
        <v>33</v>
      </c>
      <c r="B21" s="106"/>
      <c r="C21" s="106"/>
      <c r="D21" s="107"/>
      <c r="E21" s="67">
        <f>(1+$B$9)*'Investment Estimator'!$D$17</f>
        <v>223855.9620678568</v>
      </c>
      <c r="F21" s="68">
        <f>$E$23*$B$13</f>
        <v>437787.93162049324</v>
      </c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</row>
    <row r="22" spans="1:35" ht="4.9000000000000004" customHeight="1" thickBot="1" x14ac:dyDescent="0.25">
      <c r="A22" s="22"/>
      <c r="B22" s="23"/>
      <c r="C22" s="23"/>
      <c r="D22" s="23"/>
      <c r="E22" s="35"/>
      <c r="F22" s="44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5" ht="25.15" customHeight="1" thickBot="1" x14ac:dyDescent="0.25">
      <c r="A23" s="114" t="s">
        <v>32</v>
      </c>
      <c r="B23" s="115"/>
      <c r="C23" s="115"/>
      <c r="D23" s="116"/>
      <c r="E23" s="69">
        <f>PMT('Investment Estimator'!$D$15,'Investment Tax Profile'!$B$13,'Investment Tax Profile'!$E$21)*-'Investment Tax Profile'!$B$13/$B$13</f>
        <v>17511.517264819729</v>
      </c>
      <c r="F23" s="45" t="s">
        <v>41</v>
      </c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35" ht="5.45" customHeight="1" thickBot="1" x14ac:dyDescent="0.25">
      <c r="A24" s="136"/>
      <c r="B24" s="137"/>
      <c r="C24" s="137"/>
      <c r="D24" s="137"/>
      <c r="E24" s="137"/>
      <c r="F24" s="138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5" ht="27" customHeight="1" thickBot="1" x14ac:dyDescent="0.25">
      <c r="A25" s="111" t="s">
        <v>35</v>
      </c>
      <c r="B25" s="112"/>
      <c r="C25" s="112"/>
      <c r="D25" s="112"/>
      <c r="E25" s="113"/>
      <c r="F25" s="43" t="str">
        <f>IF(AND($B$5="x", $B$6="x", $C$7="x"), "* PROFILE FOCUS *", "" )</f>
        <v/>
      </c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5" ht="5.45" customHeight="1" thickBot="1" x14ac:dyDescent="0.25">
      <c r="A26" s="36"/>
      <c r="B26" s="37"/>
      <c r="C26" s="37"/>
      <c r="D26" s="37"/>
      <c r="E26" s="38"/>
      <c r="F26" s="44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5" ht="25.15" customHeight="1" thickBot="1" x14ac:dyDescent="0.25">
      <c r="A27" s="105" t="s">
        <v>33</v>
      </c>
      <c r="B27" s="106"/>
      <c r="C27" s="106"/>
      <c r="D27" s="107"/>
      <c r="E27" s="67">
        <f>(1+$B$9)*'Investment Estimator'!$D$17</f>
        <v>223855.9620678568</v>
      </c>
      <c r="F27" s="68">
        <f>$E$29*$B$13</f>
        <v>328340.94871536992</v>
      </c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5" ht="4.9000000000000004" customHeight="1" thickBot="1" x14ac:dyDescent="0.25">
      <c r="A28" s="22"/>
      <c r="B28" s="23"/>
      <c r="C28" s="23"/>
      <c r="D28" s="23"/>
      <c r="E28" s="33"/>
      <c r="F28" s="44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5" ht="25.15" customHeight="1" thickBot="1" x14ac:dyDescent="0.25">
      <c r="A29" s="114" t="s">
        <v>32</v>
      </c>
      <c r="B29" s="115"/>
      <c r="C29" s="115"/>
      <c r="D29" s="116"/>
      <c r="E29" s="69">
        <f>(((PMT('Investment Estimator'!$D$15,'Investment Tax Profile'!$B$13,'Investment Tax Profile'!$E$21)*-'Investment Tax Profile'!$B$13/$B$13)-((PMT('Investment Estimator'!$D$15,'Investment Tax Profile'!$B$13,'Investment Tax Profile'!$E$21)*-'Investment Tax Profile'!$B$13/$B$13)*$B$9))*$B$13)/$B$13</f>
        <v>13133.637948614796</v>
      </c>
      <c r="F29" s="45" t="s">
        <v>49</v>
      </c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5" ht="4.9000000000000004" customHeight="1" thickBot="1" x14ac:dyDescent="0.25">
      <c r="A30" s="139"/>
      <c r="B30" s="140"/>
      <c r="C30" s="140"/>
      <c r="D30" s="140"/>
      <c r="E30" s="140"/>
      <c r="F30" s="14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5" ht="27" customHeight="1" thickBot="1" x14ac:dyDescent="0.25">
      <c r="A31" s="111" t="s">
        <v>44</v>
      </c>
      <c r="B31" s="112"/>
      <c r="C31" s="112"/>
      <c r="D31" s="112"/>
      <c r="E31" s="113"/>
      <c r="F31" s="43" t="str">
        <f>IF(AND($C$5="x", $B$6="x", $C$7="x"), "* PROFILE FOCUS *", "" )</f>
        <v/>
      </c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5" ht="4.9000000000000004" customHeight="1" thickBot="1" x14ac:dyDescent="0.25">
      <c r="A32" s="36"/>
      <c r="B32" s="37"/>
      <c r="C32" s="37"/>
      <c r="D32" s="37"/>
      <c r="E32" s="38"/>
      <c r="F32" s="44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25.15" customHeight="1" thickBot="1" x14ac:dyDescent="0.25">
      <c r="A33" s="105" t="s">
        <v>33</v>
      </c>
      <c r="B33" s="106"/>
      <c r="C33" s="106"/>
      <c r="D33" s="107"/>
      <c r="E33" s="67">
        <f>'Investment Estimator'!$D$17</f>
        <v>179084.76965428545</v>
      </c>
      <c r="F33" s="68">
        <f>$E$35*$B$13</f>
        <v>262672.75897229597</v>
      </c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4.9000000000000004" customHeight="1" thickBot="1" x14ac:dyDescent="0.25">
      <c r="A34" s="24"/>
      <c r="B34" s="25"/>
      <c r="C34" s="25"/>
      <c r="D34" s="26"/>
      <c r="E34" s="34"/>
      <c r="F34" s="44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25.15" customHeight="1" thickBot="1" x14ac:dyDescent="0.25">
      <c r="A35" s="114" t="s">
        <v>32</v>
      </c>
      <c r="B35" s="115"/>
      <c r="C35" s="115"/>
      <c r="D35" s="116"/>
      <c r="E35" s="69">
        <f>(((PMT('Investment Estimator'!$D$15,'Investment Tax Profile'!$B$13,'Investment Tax Profile'!$E$33)*-'Investment Tax Profile'!$B$13/$B$13)-((PMT('Investment Estimator'!$D$15,'Investment Tax Profile'!$B$13,'Investment Tax Profile'!$E$33)*-'Investment Tax Profile'!$B$13/$B$13)*$B$9))*$B$13)/$B$13</f>
        <v>10506.910358891839</v>
      </c>
      <c r="F35" s="45" t="s">
        <v>42</v>
      </c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4.9000000000000004" customHeight="1" thickBot="1" x14ac:dyDescent="0.25">
      <c r="A36" s="108"/>
      <c r="B36" s="109"/>
      <c r="C36" s="109"/>
      <c r="D36" s="109"/>
      <c r="E36" s="109"/>
      <c r="F36" s="110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27" customHeight="1" thickBot="1" x14ac:dyDescent="0.25">
      <c r="A37" s="111" t="s">
        <v>45</v>
      </c>
      <c r="B37" s="112"/>
      <c r="C37" s="112"/>
      <c r="D37" s="112"/>
      <c r="E37" s="113"/>
      <c r="F37" s="43" t="str">
        <f>IF(AND($C$5="x", $C$6="x", $C$7="x"), "* PROFILE FOCUS *", "" )</f>
        <v/>
      </c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5.45" customHeight="1" thickBot="1" x14ac:dyDescent="0.25">
      <c r="A38" s="36"/>
      <c r="B38" s="37"/>
      <c r="C38" s="37"/>
      <c r="D38" s="37"/>
      <c r="E38" s="38"/>
      <c r="F38" s="44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24" customHeight="1" thickBot="1" x14ac:dyDescent="0.25">
      <c r="A39" s="105" t="s">
        <v>33</v>
      </c>
      <c r="B39" s="106"/>
      <c r="C39" s="106"/>
      <c r="D39" s="107"/>
      <c r="E39" s="67">
        <f>'Investment Estimator'!$D$17-(('Investment Estimator'!$D$17-('Investment Estimator'!$D$9+('Investment Estimator'!$D$11*12)*'Investment Estimator'!$C$4))*0.85)*$B$9-(('Investment Estimator'!$D$17-('Investment Estimator'!$D$9+('Investment Estimator'!$D$11*12)*'Investment Estimator'!$C$4))*0.15)*$B$11</f>
        <v>160499.84878552836</v>
      </c>
      <c r="F39" s="68">
        <f>$E$41*$B$13</f>
        <v>235413.30832608961</v>
      </c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6" customHeight="1" thickBot="1" x14ac:dyDescent="0.25">
      <c r="A40" s="24"/>
      <c r="B40" s="25"/>
      <c r="C40" s="25"/>
      <c r="D40" s="26"/>
      <c r="E40" s="34"/>
      <c r="F40" s="44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25.15" customHeight="1" thickBot="1" x14ac:dyDescent="0.25">
      <c r="A41" s="114" t="s">
        <v>32</v>
      </c>
      <c r="B41" s="115"/>
      <c r="C41" s="115"/>
      <c r="D41" s="116"/>
      <c r="E41" s="69">
        <f>(((PMT('Investment Estimator'!$D$15,'Investment Tax Profile'!$B$13,'Investment Tax Profile'!$E$39)*-'Investment Tax Profile'!$B$13/$B$13)-((PMT('Investment Estimator'!$D$15,'Investment Tax Profile'!$B$13,'Investment Tax Profile'!$E$39)*-'Investment Tax Profile'!$B$13/$B$13)*$B$9))*$B$13)/$B$13</f>
        <v>9416.532333043584</v>
      </c>
      <c r="F41" s="45" t="s">
        <v>43</v>
      </c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4.9000000000000004" customHeight="1" thickBot="1" x14ac:dyDescent="0.25">
      <c r="A42" s="108"/>
      <c r="B42" s="109"/>
      <c r="C42" s="109"/>
      <c r="D42" s="109"/>
      <c r="E42" s="109"/>
      <c r="F42" s="110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26.45" customHeight="1" thickBot="1" x14ac:dyDescent="0.25">
      <c r="A43" s="111" t="s">
        <v>47</v>
      </c>
      <c r="B43" s="112"/>
      <c r="C43" s="112"/>
      <c r="D43" s="112"/>
      <c r="E43" s="113"/>
      <c r="F43" s="72" t="str">
        <f>IF(AND($C$5="x", $B$6="x", $B$7="x"), "* PROFILE FOCUS *", "" )</f>
        <v>* PROFILE FOCUS *</v>
      </c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6" customHeight="1" thickBot="1" x14ac:dyDescent="0.25">
      <c r="A44" s="36"/>
      <c r="B44" s="37"/>
      <c r="C44" s="37"/>
      <c r="D44" s="37"/>
      <c r="E44" s="38"/>
      <c r="F44" s="44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23.45" customHeight="1" thickBot="1" x14ac:dyDescent="0.25">
      <c r="A45" s="105" t="s">
        <v>33</v>
      </c>
      <c r="B45" s="106"/>
      <c r="C45" s="106"/>
      <c r="D45" s="107"/>
      <c r="E45" s="67">
        <f>'Investment Estimator'!$D$17</f>
        <v>179084.76965428545</v>
      </c>
      <c r="F45" s="68">
        <f>$E$47*$B$13</f>
        <v>350230.3452963946</v>
      </c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6" customHeight="1" thickBot="1" x14ac:dyDescent="0.25">
      <c r="A46" s="24"/>
      <c r="B46" s="25"/>
      <c r="C46" s="25"/>
      <c r="D46" s="26"/>
      <c r="E46" s="34"/>
      <c r="F46" s="44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24" customHeight="1" thickBot="1" x14ac:dyDescent="0.25">
      <c r="A47" s="114" t="s">
        <v>32</v>
      </c>
      <c r="B47" s="115"/>
      <c r="C47" s="115"/>
      <c r="D47" s="116"/>
      <c r="E47" s="69">
        <f>PMT('Investment Estimator'!$D$15,'Investment Tax Profile'!$B$13,'Investment Tax Profile'!$E$45)*-'Investment Tax Profile'!$B$13/$B$13</f>
        <v>14009.213811855785</v>
      </c>
      <c r="F47" s="45" t="s">
        <v>48</v>
      </c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5.45" customHeight="1" thickBot="1" x14ac:dyDescent="0.25">
      <c r="A48" s="108"/>
      <c r="B48" s="109"/>
      <c r="C48" s="109"/>
      <c r="D48" s="109"/>
      <c r="E48" s="109"/>
      <c r="F48" s="110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25.9" customHeight="1" thickBot="1" x14ac:dyDescent="0.25">
      <c r="A49" s="111" t="s">
        <v>46</v>
      </c>
      <c r="B49" s="112"/>
      <c r="C49" s="112"/>
      <c r="D49" s="112"/>
      <c r="E49" s="113"/>
      <c r="F49" s="43" t="str">
        <f>IF(AND($C$5="x", $C$6="x", $B$7="x"), "* PROFILE FOCUS *", "" )</f>
        <v/>
      </c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6" customHeight="1" thickBot="1" x14ac:dyDescent="0.25">
      <c r="A50" s="36"/>
      <c r="B50" s="37"/>
      <c r="C50" s="37"/>
      <c r="D50" s="37"/>
      <c r="E50" s="38"/>
      <c r="F50" s="44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24" customHeight="1" thickBot="1" x14ac:dyDescent="0.25">
      <c r="A51" s="105" t="s">
        <v>33</v>
      </c>
      <c r="B51" s="106"/>
      <c r="C51" s="106"/>
      <c r="D51" s="107"/>
      <c r="E51" s="67">
        <f>'Investment Estimator'!$D$17-(('Investment Estimator'!$D$17-('Investment Estimator'!$D$9+('Investment Estimator'!$D$11*12)*'Investment Estimator'!$C$4))*0.85)*$B$9-(('Investment Estimator'!$D$17-('Investment Estimator'!$D$9+('Investment Estimator'!$D$11*12)*'Investment Estimator'!$C$4))*0.15)*$B$11</f>
        <v>160499.84878552836</v>
      </c>
      <c r="F51" s="68">
        <f>$E$53*$B$13</f>
        <v>313884.41110145283</v>
      </c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6" customHeight="1" thickBot="1" x14ac:dyDescent="0.25">
      <c r="A52" s="24"/>
      <c r="B52" s="25"/>
      <c r="C52" s="25"/>
      <c r="D52" s="26"/>
      <c r="E52" s="34"/>
      <c r="F52" s="44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24.6" customHeight="1" thickBot="1" x14ac:dyDescent="0.25">
      <c r="A53" s="105" t="s">
        <v>32</v>
      </c>
      <c r="B53" s="106"/>
      <c r="C53" s="106"/>
      <c r="D53" s="107"/>
      <c r="E53" s="67">
        <f>PMT('Investment Estimator'!$D$15,'Investment Tax Profile'!$B$13,'Investment Tax Profile'!$E$51)*-'Investment Tax Profile'!$B$13/$B$13</f>
        <v>12555.376444058113</v>
      </c>
      <c r="F53" s="45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5.45" customHeight="1" thickBot="1" x14ac:dyDescent="0.25">
      <c r="A54" s="108"/>
      <c r="B54" s="109"/>
      <c r="C54" s="109"/>
      <c r="D54" s="109"/>
      <c r="E54" s="109"/>
      <c r="F54" s="110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x14ac:dyDescent="0.2">
      <c r="A55" s="21"/>
      <c r="B55" s="21"/>
      <c r="C55" s="21"/>
      <c r="D55" s="21"/>
      <c r="E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x14ac:dyDescent="0.2">
      <c r="A56" s="21"/>
      <c r="B56" s="21"/>
      <c r="C56" s="21"/>
      <c r="D56" s="21"/>
      <c r="E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x14ac:dyDescent="0.2">
      <c r="A57" s="21"/>
      <c r="B57" s="21"/>
      <c r="C57" s="21"/>
      <c r="D57" s="21"/>
      <c r="E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x14ac:dyDescent="0.2">
      <c r="A58" s="21"/>
      <c r="B58" s="21"/>
      <c r="C58" s="21"/>
      <c r="D58" s="21"/>
      <c r="E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x14ac:dyDescent="0.2">
      <c r="A59" s="21"/>
      <c r="B59" s="21"/>
      <c r="C59" s="21"/>
      <c r="D59" s="21"/>
      <c r="E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x14ac:dyDescent="0.2">
      <c r="A60" s="21"/>
      <c r="B60" s="21"/>
      <c r="C60" s="21"/>
      <c r="D60" s="21"/>
      <c r="E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x14ac:dyDescent="0.2">
      <c r="A61" s="21"/>
      <c r="B61" s="21"/>
      <c r="C61" s="21"/>
      <c r="D61" s="21"/>
      <c r="E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x14ac:dyDescent="0.2">
      <c r="A62" s="21"/>
      <c r="B62" s="21"/>
      <c r="C62" s="21"/>
      <c r="D62" s="21"/>
      <c r="E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x14ac:dyDescent="0.2">
      <c r="A63" s="21"/>
      <c r="B63" s="21"/>
      <c r="C63" s="21"/>
      <c r="D63" s="21"/>
      <c r="E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x14ac:dyDescent="0.2">
      <c r="A64" s="21"/>
      <c r="B64" s="21"/>
      <c r="C64" s="21"/>
      <c r="D64" s="21"/>
      <c r="E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x14ac:dyDescent="0.2">
      <c r="A65" s="21"/>
      <c r="B65" s="21"/>
      <c r="C65" s="21"/>
      <c r="D65" s="21"/>
      <c r="E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x14ac:dyDescent="0.2">
      <c r="A66" s="21"/>
      <c r="B66" s="21"/>
      <c r="C66" s="21"/>
      <c r="D66" s="21"/>
      <c r="E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x14ac:dyDescent="0.2">
      <c r="A67" s="21"/>
      <c r="B67" s="21"/>
      <c r="C67" s="21"/>
      <c r="D67" s="21"/>
      <c r="E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x14ac:dyDescent="0.2">
      <c r="A68" s="21"/>
      <c r="B68" s="21"/>
      <c r="C68" s="21"/>
      <c r="D68" s="21"/>
      <c r="E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x14ac:dyDescent="0.2">
      <c r="A69" s="21"/>
      <c r="B69" s="21"/>
      <c r="C69" s="21"/>
      <c r="D69" s="21"/>
      <c r="E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x14ac:dyDescent="0.2">
      <c r="A70" s="21"/>
      <c r="B70" s="21"/>
      <c r="C70" s="21"/>
      <c r="D70" s="21"/>
      <c r="E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x14ac:dyDescent="0.2">
      <c r="A71" s="21"/>
      <c r="B71" s="21"/>
      <c r="C71" s="21"/>
      <c r="D71" s="21"/>
      <c r="E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x14ac:dyDescent="0.2">
      <c r="A72" s="21"/>
      <c r="B72" s="21"/>
      <c r="C72" s="21"/>
      <c r="D72" s="21"/>
      <c r="E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x14ac:dyDescent="0.2">
      <c r="A73" s="21"/>
      <c r="B73" s="21"/>
      <c r="C73" s="21"/>
      <c r="D73" s="21"/>
      <c r="E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x14ac:dyDescent="0.2">
      <c r="A74" s="21"/>
      <c r="B74" s="21"/>
      <c r="C74" s="21"/>
      <c r="D74" s="21"/>
      <c r="E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x14ac:dyDescent="0.2">
      <c r="A75" s="21"/>
      <c r="B75" s="21"/>
      <c r="C75" s="21"/>
      <c r="D75" s="21"/>
      <c r="E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x14ac:dyDescent="0.2">
      <c r="A76" s="21"/>
      <c r="B76" s="21"/>
      <c r="C76" s="21"/>
      <c r="D76" s="21"/>
      <c r="E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x14ac:dyDescent="0.2">
      <c r="A77" s="21"/>
      <c r="B77" s="21"/>
      <c r="C77" s="21"/>
      <c r="D77" s="21"/>
      <c r="E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x14ac:dyDescent="0.2">
      <c r="A78" s="21"/>
      <c r="B78" s="21"/>
      <c r="C78" s="21"/>
      <c r="D78" s="21"/>
      <c r="E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x14ac:dyDescent="0.2">
      <c r="A79" s="21"/>
      <c r="B79" s="21"/>
      <c r="C79" s="21"/>
      <c r="D79" s="21"/>
      <c r="E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x14ac:dyDescent="0.2">
      <c r="A80" s="21"/>
      <c r="B80" s="21"/>
      <c r="C80" s="21"/>
      <c r="D80" s="21"/>
      <c r="E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x14ac:dyDescent="0.2">
      <c r="A81" s="21"/>
      <c r="B81" s="21"/>
      <c r="C81" s="21"/>
      <c r="D81" s="21"/>
      <c r="E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x14ac:dyDescent="0.2">
      <c r="A82" s="21"/>
      <c r="B82" s="21"/>
      <c r="C82" s="21"/>
      <c r="D82" s="21"/>
      <c r="E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x14ac:dyDescent="0.2">
      <c r="A83" s="21"/>
      <c r="B83" s="21"/>
      <c r="C83" s="21"/>
      <c r="D83" s="21"/>
      <c r="E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x14ac:dyDescent="0.2">
      <c r="A84" s="21"/>
      <c r="B84" s="21"/>
      <c r="C84" s="21"/>
      <c r="D84" s="21"/>
      <c r="E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x14ac:dyDescent="0.2">
      <c r="A85" s="21"/>
      <c r="B85" s="21"/>
      <c r="C85" s="21"/>
      <c r="D85" s="21"/>
      <c r="E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x14ac:dyDescent="0.2">
      <c r="A86" s="21"/>
      <c r="B86" s="21"/>
      <c r="C86" s="21"/>
      <c r="D86" s="21"/>
      <c r="E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x14ac:dyDescent="0.2">
      <c r="A87" s="21"/>
      <c r="B87" s="21"/>
      <c r="C87" s="21"/>
      <c r="D87" s="21"/>
      <c r="E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x14ac:dyDescent="0.2">
      <c r="A88" s="21"/>
      <c r="B88" s="21"/>
      <c r="C88" s="21"/>
      <c r="D88" s="21"/>
      <c r="E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x14ac:dyDescent="0.2">
      <c r="A89" s="21"/>
      <c r="B89" s="21"/>
      <c r="C89" s="21"/>
      <c r="D89" s="21"/>
      <c r="E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x14ac:dyDescent="0.2">
      <c r="A90" s="21"/>
      <c r="B90" s="21"/>
      <c r="C90" s="21"/>
      <c r="D90" s="21"/>
      <c r="E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x14ac:dyDescent="0.2">
      <c r="A91" s="21"/>
      <c r="B91" s="21"/>
      <c r="C91" s="21"/>
      <c r="D91" s="21"/>
      <c r="E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x14ac:dyDescent="0.2">
      <c r="A92" s="21"/>
      <c r="B92" s="21"/>
      <c r="C92" s="21"/>
      <c r="D92" s="21"/>
      <c r="E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x14ac:dyDescent="0.2">
      <c r="A93" s="21"/>
      <c r="B93" s="21"/>
      <c r="C93" s="21"/>
      <c r="D93" s="21"/>
      <c r="E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x14ac:dyDescent="0.2">
      <c r="A94" s="21"/>
      <c r="B94" s="21"/>
      <c r="C94" s="21"/>
      <c r="D94" s="21"/>
      <c r="E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x14ac:dyDescent="0.2">
      <c r="A95" s="21"/>
      <c r="B95" s="21"/>
      <c r="C95" s="21"/>
      <c r="D95" s="21"/>
      <c r="E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x14ac:dyDescent="0.2">
      <c r="A96" s="21"/>
      <c r="B96" s="21"/>
      <c r="C96" s="21"/>
      <c r="D96" s="21"/>
      <c r="E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x14ac:dyDescent="0.2">
      <c r="A97" s="21"/>
      <c r="B97" s="21"/>
      <c r="C97" s="21"/>
      <c r="D97" s="21"/>
      <c r="E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x14ac:dyDescent="0.2">
      <c r="A98" s="21"/>
      <c r="B98" s="21"/>
      <c r="C98" s="21"/>
      <c r="D98" s="21"/>
      <c r="E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x14ac:dyDescent="0.2">
      <c r="A99" s="21"/>
      <c r="B99" s="21"/>
      <c r="C99" s="21"/>
      <c r="D99" s="21"/>
      <c r="E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x14ac:dyDescent="0.2">
      <c r="A100" s="21"/>
      <c r="B100" s="21"/>
      <c r="C100" s="21"/>
      <c r="D100" s="21"/>
      <c r="E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x14ac:dyDescent="0.2">
      <c r="A101" s="21"/>
      <c r="B101" s="21"/>
      <c r="C101" s="21"/>
      <c r="D101" s="21"/>
      <c r="E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x14ac:dyDescent="0.2">
      <c r="A102" s="21"/>
      <c r="B102" s="21"/>
      <c r="C102" s="21"/>
      <c r="D102" s="21"/>
      <c r="E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x14ac:dyDescent="0.2">
      <c r="A103" s="21"/>
      <c r="B103" s="21"/>
      <c r="C103" s="21"/>
      <c r="D103" s="21"/>
      <c r="E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x14ac:dyDescent="0.2">
      <c r="A104" s="21"/>
      <c r="B104" s="21"/>
      <c r="C104" s="21"/>
      <c r="D104" s="21"/>
      <c r="E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x14ac:dyDescent="0.2">
      <c r="A105" s="21"/>
      <c r="B105" s="21"/>
      <c r="C105" s="21"/>
      <c r="D105" s="21"/>
      <c r="E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x14ac:dyDescent="0.2">
      <c r="A106" s="21"/>
      <c r="B106" s="21"/>
      <c r="C106" s="21"/>
      <c r="D106" s="21"/>
      <c r="E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x14ac:dyDescent="0.2">
      <c r="A107" s="21"/>
      <c r="B107" s="21"/>
      <c r="C107" s="21"/>
      <c r="D107" s="21"/>
      <c r="E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x14ac:dyDescent="0.2">
      <c r="A108" s="21"/>
      <c r="B108" s="21"/>
      <c r="C108" s="21"/>
      <c r="D108" s="21"/>
      <c r="E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x14ac:dyDescent="0.2">
      <c r="A109" s="21"/>
      <c r="B109" s="21"/>
      <c r="C109" s="21"/>
      <c r="D109" s="21"/>
      <c r="E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x14ac:dyDescent="0.2">
      <c r="A110" s="21"/>
      <c r="B110" s="21"/>
      <c r="C110" s="21"/>
      <c r="D110" s="21"/>
      <c r="E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x14ac:dyDescent="0.2">
      <c r="A111" s="21"/>
      <c r="B111" s="21"/>
      <c r="C111" s="21"/>
      <c r="D111" s="21"/>
      <c r="E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x14ac:dyDescent="0.2">
      <c r="A112" s="21"/>
      <c r="B112" s="21"/>
      <c r="C112" s="21"/>
      <c r="D112" s="21"/>
      <c r="E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40" x14ac:dyDescent="0.2">
      <c r="A113" s="21"/>
      <c r="B113" s="21"/>
      <c r="C113" s="21"/>
      <c r="D113" s="21"/>
      <c r="E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40" x14ac:dyDescent="0.2">
      <c r="A114" s="21"/>
      <c r="B114" s="21"/>
      <c r="C114" s="21"/>
      <c r="D114" s="21"/>
      <c r="E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40" x14ac:dyDescent="0.2">
      <c r="A115" s="21"/>
      <c r="B115" s="21"/>
      <c r="C115" s="21"/>
      <c r="D115" s="21"/>
      <c r="E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40" x14ac:dyDescent="0.2">
      <c r="A116" s="21"/>
      <c r="B116" s="21"/>
      <c r="C116" s="21"/>
      <c r="D116" s="21"/>
      <c r="E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40" x14ac:dyDescent="0.2">
      <c r="A117" s="21"/>
      <c r="B117" s="21"/>
      <c r="C117" s="21"/>
      <c r="D117" s="21"/>
      <c r="E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40" x14ac:dyDescent="0.2">
      <c r="A118" s="21"/>
      <c r="B118" s="21"/>
      <c r="C118" s="21"/>
      <c r="D118" s="21"/>
      <c r="E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40" x14ac:dyDescent="0.2">
      <c r="A119" s="21"/>
      <c r="B119" s="21"/>
      <c r="C119" s="21"/>
      <c r="D119" s="21"/>
      <c r="E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40" x14ac:dyDescent="0.2">
      <c r="A120" s="21"/>
      <c r="B120" s="21"/>
      <c r="C120" s="21"/>
      <c r="D120" s="21"/>
      <c r="E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40" x14ac:dyDescent="0.2">
      <c r="A121" s="21"/>
      <c r="B121" s="21"/>
      <c r="C121" s="21"/>
      <c r="D121" s="21"/>
      <c r="E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40" x14ac:dyDescent="0.2">
      <c r="A122" s="21"/>
      <c r="B122" s="21"/>
      <c r="C122" s="21"/>
      <c r="D122" s="21"/>
      <c r="E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40" x14ac:dyDescent="0.2">
      <c r="A123" s="21"/>
      <c r="B123" s="21"/>
      <c r="C123" s="21"/>
      <c r="D123" s="21"/>
      <c r="E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40" x14ac:dyDescent="0.2">
      <c r="A124" s="21"/>
      <c r="B124" s="21"/>
      <c r="C124" s="21"/>
      <c r="D124" s="21"/>
      <c r="E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</row>
    <row r="125" spans="1:40" x14ac:dyDescent="0.2">
      <c r="A125" s="21"/>
      <c r="B125" s="21"/>
      <c r="C125" s="21"/>
      <c r="D125" s="21"/>
      <c r="E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</row>
    <row r="126" spans="1:40" x14ac:dyDescent="0.2">
      <c r="A126" s="21"/>
      <c r="B126" s="21"/>
      <c r="C126" s="21"/>
      <c r="D126" s="21"/>
      <c r="E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</row>
    <row r="127" spans="1:40" x14ac:dyDescent="0.2">
      <c r="A127" s="21"/>
      <c r="B127" s="21"/>
      <c r="C127" s="21"/>
      <c r="D127" s="21"/>
      <c r="E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</row>
    <row r="128" spans="1:40" x14ac:dyDescent="0.2">
      <c r="A128" s="21"/>
      <c r="B128" s="21"/>
      <c r="C128" s="21"/>
      <c r="D128" s="21"/>
      <c r="E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</row>
    <row r="129" spans="1:40" x14ac:dyDescent="0.2">
      <c r="A129" s="21"/>
      <c r="B129" s="21"/>
      <c r="C129" s="21"/>
      <c r="D129" s="21"/>
      <c r="E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</row>
    <row r="130" spans="1:40" x14ac:dyDescent="0.2">
      <c r="A130" s="21"/>
      <c r="B130" s="21"/>
      <c r="C130" s="21"/>
      <c r="D130" s="21"/>
      <c r="E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</row>
    <row r="131" spans="1:40" x14ac:dyDescent="0.2">
      <c r="A131" s="21"/>
      <c r="B131" s="21"/>
      <c r="C131" s="21"/>
      <c r="D131" s="21"/>
      <c r="E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</row>
    <row r="132" spans="1:40" x14ac:dyDescent="0.2">
      <c r="A132" s="21"/>
      <c r="B132" s="21"/>
      <c r="C132" s="21"/>
      <c r="D132" s="21"/>
      <c r="E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</row>
    <row r="133" spans="1:40" x14ac:dyDescent="0.2">
      <c r="A133" s="21"/>
      <c r="B133" s="21"/>
      <c r="C133" s="21"/>
      <c r="D133" s="21"/>
      <c r="E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</row>
    <row r="134" spans="1:40" x14ac:dyDescent="0.2">
      <c r="A134" s="21"/>
      <c r="B134" s="21"/>
      <c r="C134" s="21"/>
      <c r="D134" s="21"/>
      <c r="E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</row>
    <row r="135" spans="1:40" x14ac:dyDescent="0.2">
      <c r="A135" s="21"/>
      <c r="B135" s="21"/>
      <c r="C135" s="21"/>
      <c r="D135" s="21"/>
      <c r="E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</row>
    <row r="136" spans="1:40" x14ac:dyDescent="0.2">
      <c r="A136" s="21"/>
      <c r="B136" s="21"/>
      <c r="C136" s="21"/>
      <c r="D136" s="21"/>
      <c r="E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</row>
    <row r="137" spans="1:40" x14ac:dyDescent="0.2">
      <c r="A137" s="21"/>
      <c r="B137" s="21"/>
      <c r="C137" s="21"/>
      <c r="D137" s="21"/>
      <c r="E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</row>
    <row r="138" spans="1:40" x14ac:dyDescent="0.2">
      <c r="A138" s="21"/>
      <c r="B138" s="21"/>
      <c r="C138" s="21"/>
      <c r="D138" s="21"/>
      <c r="E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</row>
    <row r="139" spans="1:40" x14ac:dyDescent="0.2">
      <c r="A139" s="21"/>
      <c r="B139" s="21"/>
      <c r="C139" s="21"/>
      <c r="D139" s="21"/>
      <c r="E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</row>
    <row r="140" spans="1:40" x14ac:dyDescent="0.2">
      <c r="A140" s="21"/>
      <c r="B140" s="21"/>
      <c r="C140" s="21"/>
      <c r="D140" s="21"/>
      <c r="E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</row>
    <row r="141" spans="1:40" x14ac:dyDescent="0.2">
      <c r="A141" s="21"/>
      <c r="B141" s="21"/>
      <c r="C141" s="21"/>
      <c r="D141" s="21"/>
      <c r="E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</row>
    <row r="142" spans="1:40" x14ac:dyDescent="0.2">
      <c r="A142" s="21"/>
      <c r="B142" s="21"/>
      <c r="C142" s="21"/>
      <c r="D142" s="21"/>
      <c r="E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</row>
    <row r="143" spans="1:40" x14ac:dyDescent="0.2">
      <c r="A143" s="21"/>
      <c r="B143" s="21"/>
      <c r="C143" s="21"/>
      <c r="D143" s="21"/>
      <c r="E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</row>
    <row r="144" spans="1:40" x14ac:dyDescent="0.2">
      <c r="A144" s="21"/>
      <c r="B144" s="21"/>
      <c r="C144" s="21"/>
      <c r="D144" s="21"/>
      <c r="E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</row>
    <row r="145" spans="1:40" x14ac:dyDescent="0.2">
      <c r="A145" s="21"/>
      <c r="B145" s="21"/>
      <c r="C145" s="21"/>
      <c r="D145" s="21"/>
      <c r="E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</row>
    <row r="146" spans="1:40" x14ac:dyDescent="0.2">
      <c r="A146" s="21"/>
      <c r="B146" s="21"/>
      <c r="C146" s="21"/>
      <c r="D146" s="21"/>
      <c r="E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</row>
    <row r="147" spans="1:40" x14ac:dyDescent="0.2">
      <c r="A147" s="21"/>
      <c r="B147" s="21"/>
      <c r="C147" s="21"/>
      <c r="D147" s="21"/>
      <c r="E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</row>
    <row r="148" spans="1:40" x14ac:dyDescent="0.2">
      <c r="A148" s="21"/>
      <c r="B148" s="21"/>
      <c r="C148" s="21"/>
      <c r="D148" s="21"/>
      <c r="E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</row>
    <row r="149" spans="1:40" x14ac:dyDescent="0.2">
      <c r="A149" s="21"/>
      <c r="B149" s="21"/>
      <c r="C149" s="21"/>
      <c r="D149" s="21"/>
      <c r="E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</row>
    <row r="150" spans="1:40" x14ac:dyDescent="0.2">
      <c r="A150" s="21"/>
      <c r="B150" s="21"/>
      <c r="C150" s="21"/>
      <c r="D150" s="21"/>
      <c r="E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</row>
    <row r="151" spans="1:40" x14ac:dyDescent="0.2">
      <c r="A151" s="21"/>
      <c r="B151" s="21"/>
      <c r="C151" s="21"/>
      <c r="D151" s="21"/>
      <c r="E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</row>
    <row r="152" spans="1:40" x14ac:dyDescent="0.2">
      <c r="A152" s="21"/>
      <c r="B152" s="21"/>
      <c r="C152" s="21"/>
      <c r="D152" s="21"/>
      <c r="E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</row>
    <row r="153" spans="1:40" x14ac:dyDescent="0.2">
      <c r="A153" s="21"/>
      <c r="B153" s="21"/>
      <c r="C153" s="21"/>
      <c r="D153" s="21"/>
      <c r="E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</row>
    <row r="154" spans="1:40" x14ac:dyDescent="0.2">
      <c r="A154" s="21"/>
      <c r="B154" s="21"/>
      <c r="C154" s="21"/>
      <c r="D154" s="21"/>
      <c r="E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</row>
    <row r="155" spans="1:40" x14ac:dyDescent="0.2">
      <c r="A155" s="21"/>
      <c r="B155" s="21"/>
      <c r="C155" s="21"/>
      <c r="D155" s="21"/>
      <c r="E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</row>
    <row r="156" spans="1:40" x14ac:dyDescent="0.2">
      <c r="A156" s="21"/>
      <c r="B156" s="21"/>
      <c r="C156" s="21"/>
      <c r="D156" s="21"/>
      <c r="E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</row>
    <row r="157" spans="1:40" x14ac:dyDescent="0.2">
      <c r="A157" s="21"/>
      <c r="B157" s="21"/>
      <c r="C157" s="21"/>
      <c r="D157" s="21"/>
      <c r="E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</row>
    <row r="158" spans="1:40" x14ac:dyDescent="0.2">
      <c r="A158" s="21"/>
      <c r="B158" s="21"/>
      <c r="C158" s="21"/>
      <c r="D158" s="21"/>
      <c r="E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</row>
    <row r="159" spans="1:40" x14ac:dyDescent="0.2">
      <c r="A159" s="21"/>
      <c r="B159" s="21"/>
      <c r="C159" s="21"/>
      <c r="D159" s="21"/>
      <c r="E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</row>
    <row r="160" spans="1:40" x14ac:dyDescent="0.2">
      <c r="A160" s="21"/>
      <c r="B160" s="21"/>
      <c r="C160" s="21"/>
      <c r="D160" s="21"/>
      <c r="E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</row>
    <row r="161" spans="1:40" x14ac:dyDescent="0.2">
      <c r="A161" s="21"/>
      <c r="B161" s="21"/>
      <c r="C161" s="21"/>
      <c r="D161" s="21"/>
      <c r="E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</row>
    <row r="162" spans="1:40" x14ac:dyDescent="0.2">
      <c r="A162" s="21"/>
      <c r="B162" s="21"/>
      <c r="C162" s="21"/>
      <c r="D162" s="21"/>
      <c r="E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</row>
    <row r="163" spans="1:40" x14ac:dyDescent="0.2">
      <c r="A163" s="21"/>
      <c r="B163" s="21"/>
      <c r="C163" s="21"/>
      <c r="D163" s="21"/>
      <c r="E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</row>
    <row r="164" spans="1:40" x14ac:dyDescent="0.2">
      <c r="A164" s="21"/>
      <c r="B164" s="21"/>
      <c r="C164" s="21"/>
      <c r="D164" s="21"/>
      <c r="E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</row>
    <row r="165" spans="1:40" x14ac:dyDescent="0.2">
      <c r="A165" s="21"/>
      <c r="B165" s="21"/>
      <c r="C165" s="21"/>
      <c r="D165" s="21"/>
      <c r="E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</row>
    <row r="166" spans="1:40" x14ac:dyDescent="0.2">
      <c r="A166" s="21"/>
      <c r="B166" s="21"/>
      <c r="C166" s="21"/>
      <c r="D166" s="21"/>
      <c r="E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</row>
    <row r="167" spans="1:40" x14ac:dyDescent="0.2">
      <c r="A167" s="21"/>
      <c r="B167" s="21"/>
      <c r="C167" s="21"/>
      <c r="D167" s="21"/>
      <c r="E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</row>
    <row r="168" spans="1:40" x14ac:dyDescent="0.2">
      <c r="A168" s="21"/>
      <c r="B168" s="21"/>
      <c r="C168" s="21"/>
      <c r="D168" s="21"/>
      <c r="E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</row>
    <row r="169" spans="1:40" x14ac:dyDescent="0.2">
      <c r="A169" s="21"/>
      <c r="B169" s="21"/>
      <c r="C169" s="21"/>
      <c r="D169" s="21"/>
      <c r="E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</row>
    <row r="170" spans="1:40" x14ac:dyDescent="0.2">
      <c r="A170" s="21"/>
      <c r="B170" s="21"/>
      <c r="C170" s="21"/>
      <c r="D170" s="21"/>
      <c r="E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</row>
    <row r="171" spans="1:40" x14ac:dyDescent="0.2">
      <c r="A171" s="21"/>
      <c r="B171" s="21"/>
      <c r="C171" s="21"/>
      <c r="D171" s="21"/>
      <c r="E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</row>
    <row r="172" spans="1:40" x14ac:dyDescent="0.2">
      <c r="A172" s="21"/>
      <c r="B172" s="21"/>
      <c r="C172" s="21"/>
      <c r="D172" s="21"/>
      <c r="E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</row>
    <row r="173" spans="1:40" x14ac:dyDescent="0.2">
      <c r="A173" s="21"/>
      <c r="B173" s="21"/>
      <c r="C173" s="21"/>
      <c r="D173" s="21"/>
      <c r="E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</row>
    <row r="174" spans="1:40" x14ac:dyDescent="0.2">
      <c r="A174" s="21"/>
      <c r="B174" s="21"/>
      <c r="C174" s="21"/>
      <c r="D174" s="21"/>
      <c r="E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</row>
    <row r="175" spans="1:40" x14ac:dyDescent="0.2">
      <c r="A175" s="21"/>
      <c r="B175" s="21"/>
      <c r="C175" s="21"/>
      <c r="D175" s="21"/>
      <c r="E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</row>
    <row r="176" spans="1:40" x14ac:dyDescent="0.2">
      <c r="A176" s="21"/>
      <c r="B176" s="21"/>
      <c r="C176" s="21"/>
      <c r="D176" s="21"/>
      <c r="E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</row>
    <row r="177" spans="1:40" x14ac:dyDescent="0.2">
      <c r="A177" s="21"/>
      <c r="B177" s="21"/>
      <c r="C177" s="21"/>
      <c r="D177" s="21"/>
      <c r="E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</row>
    <row r="178" spans="1:40" x14ac:dyDescent="0.2">
      <c r="A178" s="21"/>
      <c r="B178" s="21"/>
      <c r="C178" s="21"/>
      <c r="D178" s="21"/>
      <c r="E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</row>
    <row r="179" spans="1:40" x14ac:dyDescent="0.2">
      <c r="A179" s="21"/>
      <c r="B179" s="21"/>
      <c r="C179" s="21"/>
      <c r="D179" s="21"/>
      <c r="E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</row>
    <row r="180" spans="1:40" x14ac:dyDescent="0.2">
      <c r="A180" s="21"/>
      <c r="B180" s="21"/>
      <c r="C180" s="21"/>
      <c r="D180" s="21"/>
      <c r="E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</row>
    <row r="181" spans="1:40" x14ac:dyDescent="0.2">
      <c r="A181" s="21"/>
      <c r="B181" s="21"/>
      <c r="C181" s="21"/>
      <c r="D181" s="21"/>
      <c r="E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</row>
    <row r="182" spans="1:40" x14ac:dyDescent="0.2">
      <c r="A182" s="21"/>
      <c r="B182" s="21"/>
      <c r="C182" s="21"/>
      <c r="D182" s="21"/>
      <c r="E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</row>
    <row r="183" spans="1:40" x14ac:dyDescent="0.2">
      <c r="A183" s="21"/>
      <c r="B183" s="21"/>
      <c r="C183" s="21"/>
      <c r="D183" s="21"/>
      <c r="E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</row>
    <row r="184" spans="1:40" x14ac:dyDescent="0.2">
      <c r="A184" s="21"/>
      <c r="B184" s="21"/>
      <c r="C184" s="21"/>
      <c r="D184" s="21"/>
      <c r="E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</row>
    <row r="185" spans="1:40" x14ac:dyDescent="0.2">
      <c r="A185" s="21"/>
      <c r="B185" s="21"/>
      <c r="C185" s="21"/>
      <c r="D185" s="21"/>
      <c r="E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</row>
    <row r="186" spans="1:40" x14ac:dyDescent="0.2">
      <c r="A186" s="21"/>
      <c r="B186" s="21"/>
      <c r="C186" s="21"/>
      <c r="D186" s="21"/>
      <c r="E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</row>
    <row r="187" spans="1:40" x14ac:dyDescent="0.2">
      <c r="A187" s="21"/>
      <c r="B187" s="21"/>
      <c r="C187" s="21"/>
      <c r="D187" s="21"/>
      <c r="E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</row>
    <row r="188" spans="1:40" x14ac:dyDescent="0.2">
      <c r="A188" s="21"/>
      <c r="B188" s="21"/>
      <c r="C188" s="21"/>
      <c r="D188" s="21"/>
      <c r="E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</row>
    <row r="189" spans="1:40" x14ac:dyDescent="0.2">
      <c r="A189" s="21"/>
      <c r="B189" s="21"/>
      <c r="C189" s="21"/>
      <c r="D189" s="21"/>
      <c r="E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</row>
    <row r="190" spans="1:40" x14ac:dyDescent="0.2">
      <c r="A190" s="21"/>
      <c r="B190" s="21"/>
      <c r="C190" s="21"/>
      <c r="D190" s="21"/>
      <c r="E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</row>
    <row r="191" spans="1:40" x14ac:dyDescent="0.2">
      <c r="A191" s="21"/>
      <c r="B191" s="21"/>
      <c r="C191" s="21"/>
      <c r="D191" s="21"/>
      <c r="E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</row>
    <row r="192" spans="1:40" x14ac:dyDescent="0.2">
      <c r="A192" s="21"/>
      <c r="B192" s="21"/>
      <c r="C192" s="21"/>
      <c r="D192" s="21"/>
      <c r="E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</row>
    <row r="193" spans="1:40" x14ac:dyDescent="0.2">
      <c r="A193" s="21"/>
      <c r="B193" s="21"/>
      <c r="C193" s="21"/>
      <c r="D193" s="21"/>
      <c r="E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</row>
    <row r="194" spans="1:40" x14ac:dyDescent="0.2">
      <c r="A194" s="21"/>
      <c r="B194" s="21"/>
      <c r="C194" s="21"/>
      <c r="D194" s="21"/>
      <c r="E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</row>
    <row r="195" spans="1:40" x14ac:dyDescent="0.2">
      <c r="A195" s="21"/>
      <c r="B195" s="21"/>
      <c r="C195" s="21"/>
      <c r="D195" s="21"/>
      <c r="E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</row>
    <row r="196" spans="1:40" x14ac:dyDescent="0.2">
      <c r="A196" s="21"/>
      <c r="B196" s="21"/>
      <c r="C196" s="21"/>
      <c r="D196" s="21"/>
      <c r="E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</row>
    <row r="197" spans="1:40" x14ac:dyDescent="0.2">
      <c r="A197" s="21"/>
      <c r="B197" s="21"/>
      <c r="C197" s="21"/>
      <c r="D197" s="21"/>
      <c r="E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</row>
    <row r="198" spans="1:40" x14ac:dyDescent="0.2">
      <c r="A198" s="21"/>
      <c r="B198" s="21"/>
      <c r="C198" s="21"/>
      <c r="D198" s="21"/>
      <c r="E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</row>
    <row r="199" spans="1:40" x14ac:dyDescent="0.2">
      <c r="A199" s="21"/>
      <c r="B199" s="21"/>
      <c r="C199" s="21"/>
      <c r="D199" s="21"/>
      <c r="E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</row>
    <row r="200" spans="1:40" x14ac:dyDescent="0.2">
      <c r="A200" s="21"/>
      <c r="B200" s="21"/>
      <c r="C200" s="21"/>
      <c r="D200" s="21"/>
      <c r="E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</row>
    <row r="201" spans="1:40" x14ac:dyDescent="0.2">
      <c r="A201" s="21"/>
      <c r="B201" s="21"/>
      <c r="C201" s="21"/>
      <c r="D201" s="21"/>
      <c r="E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</row>
    <row r="202" spans="1:40" x14ac:dyDescent="0.2">
      <c r="A202" s="21"/>
      <c r="B202" s="21"/>
      <c r="C202" s="21"/>
      <c r="D202" s="21"/>
      <c r="E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</row>
    <row r="203" spans="1:40" x14ac:dyDescent="0.2">
      <c r="A203" s="21"/>
      <c r="B203" s="21"/>
      <c r="C203" s="21"/>
      <c r="D203" s="21"/>
      <c r="E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</row>
    <row r="204" spans="1:40" x14ac:dyDescent="0.2">
      <c r="A204" s="21"/>
      <c r="B204" s="21"/>
      <c r="C204" s="21"/>
      <c r="D204" s="21"/>
      <c r="E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</row>
    <row r="205" spans="1:40" x14ac:dyDescent="0.2">
      <c r="A205" s="21"/>
      <c r="B205" s="21"/>
      <c r="C205" s="21"/>
      <c r="D205" s="21"/>
      <c r="E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</row>
    <row r="206" spans="1:40" x14ac:dyDescent="0.2">
      <c r="A206" s="21"/>
      <c r="B206" s="21"/>
      <c r="C206" s="21"/>
      <c r="D206" s="21"/>
      <c r="E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</row>
    <row r="207" spans="1:40" x14ac:dyDescent="0.2">
      <c r="A207" s="21"/>
      <c r="B207" s="21"/>
      <c r="C207" s="21"/>
      <c r="D207" s="21"/>
      <c r="E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</row>
    <row r="208" spans="1:40" x14ac:dyDescent="0.2">
      <c r="A208" s="21"/>
      <c r="B208" s="21"/>
      <c r="C208" s="21"/>
      <c r="D208" s="21"/>
      <c r="E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</row>
    <row r="209" spans="1:40" x14ac:dyDescent="0.2">
      <c r="A209" s="21"/>
      <c r="B209" s="21"/>
      <c r="C209" s="21"/>
      <c r="D209" s="21"/>
      <c r="E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</row>
    <row r="210" spans="1:40" x14ac:dyDescent="0.2">
      <c r="A210" s="21"/>
      <c r="B210" s="21"/>
      <c r="C210" s="21"/>
      <c r="D210" s="21"/>
      <c r="E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</row>
    <row r="211" spans="1:40" x14ac:dyDescent="0.2">
      <c r="A211" s="21"/>
      <c r="B211" s="21"/>
      <c r="C211" s="21"/>
      <c r="D211" s="21"/>
      <c r="E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</row>
    <row r="212" spans="1:40" x14ac:dyDescent="0.2">
      <c r="A212" s="21"/>
      <c r="B212" s="21"/>
      <c r="C212" s="21"/>
      <c r="D212" s="21"/>
      <c r="E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</row>
    <row r="213" spans="1:40" x14ac:dyDescent="0.2">
      <c r="A213" s="21"/>
      <c r="B213" s="21"/>
      <c r="C213" s="21"/>
      <c r="D213" s="21"/>
      <c r="E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</row>
    <row r="214" spans="1:40" x14ac:dyDescent="0.2">
      <c r="A214" s="21"/>
      <c r="B214" s="21"/>
      <c r="C214" s="21"/>
      <c r="D214" s="21"/>
      <c r="E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</row>
    <row r="215" spans="1:40" x14ac:dyDescent="0.2">
      <c r="A215" s="21"/>
      <c r="B215" s="21"/>
      <c r="C215" s="21"/>
      <c r="D215" s="21"/>
      <c r="E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</row>
    <row r="216" spans="1:40" x14ac:dyDescent="0.2">
      <c r="A216" s="21"/>
      <c r="B216" s="21"/>
      <c r="C216" s="21"/>
      <c r="D216" s="21"/>
      <c r="E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</row>
    <row r="217" spans="1:40" x14ac:dyDescent="0.2">
      <c r="A217" s="21"/>
      <c r="B217" s="21"/>
      <c r="C217" s="21"/>
      <c r="D217" s="21"/>
      <c r="E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</row>
    <row r="218" spans="1:40" x14ac:dyDescent="0.2">
      <c r="A218" s="21"/>
      <c r="B218" s="21"/>
      <c r="C218" s="21"/>
      <c r="D218" s="21"/>
      <c r="E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</row>
    <row r="219" spans="1:40" x14ac:dyDescent="0.2">
      <c r="A219" s="21"/>
      <c r="B219" s="21"/>
      <c r="C219" s="21"/>
      <c r="D219" s="21"/>
      <c r="E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</row>
    <row r="220" spans="1:40" x14ac:dyDescent="0.2">
      <c r="A220" s="21"/>
      <c r="B220" s="21"/>
      <c r="C220" s="21"/>
      <c r="D220" s="21"/>
      <c r="E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</row>
    <row r="221" spans="1:40" x14ac:dyDescent="0.2">
      <c r="A221" s="21"/>
      <c r="B221" s="21"/>
      <c r="C221" s="21"/>
      <c r="D221" s="21"/>
      <c r="E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</row>
    <row r="222" spans="1:40" x14ac:dyDescent="0.2">
      <c r="A222" s="21"/>
      <c r="B222" s="21"/>
      <c r="C222" s="21"/>
      <c r="D222" s="21"/>
      <c r="E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</row>
    <row r="223" spans="1:40" x14ac:dyDescent="0.2">
      <c r="A223" s="21"/>
      <c r="B223" s="21"/>
      <c r="C223" s="21"/>
      <c r="D223" s="21"/>
      <c r="E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</row>
    <row r="224" spans="1:40" x14ac:dyDescent="0.2">
      <c r="A224" s="21"/>
      <c r="B224" s="21"/>
      <c r="C224" s="21"/>
      <c r="D224" s="21"/>
      <c r="E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</row>
    <row r="225" spans="21:35" x14ac:dyDescent="0.2"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</row>
    <row r="226" spans="21:35" x14ac:dyDescent="0.2"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</row>
    <row r="227" spans="21:35" x14ac:dyDescent="0.2"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</row>
    <row r="228" spans="21:35" x14ac:dyDescent="0.2"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</row>
    <row r="229" spans="21:35" x14ac:dyDescent="0.2"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</row>
    <row r="230" spans="21:35" x14ac:dyDescent="0.2"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</row>
    <row r="231" spans="21:35" x14ac:dyDescent="0.2"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</row>
    <row r="232" spans="21:35" x14ac:dyDescent="0.2"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</row>
    <row r="233" spans="21:35" x14ac:dyDescent="0.2"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</row>
    <row r="234" spans="21:35" x14ac:dyDescent="0.2"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</row>
    <row r="235" spans="21:35" x14ac:dyDescent="0.2"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</row>
    <row r="236" spans="21:35" x14ac:dyDescent="0.2"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</row>
    <row r="237" spans="21:35" x14ac:dyDescent="0.2"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</row>
    <row r="238" spans="21:35" x14ac:dyDescent="0.2"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</row>
    <row r="239" spans="21:35" x14ac:dyDescent="0.2"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</row>
    <row r="240" spans="21:35" x14ac:dyDescent="0.2"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</row>
    <row r="241" spans="21:35" x14ac:dyDescent="0.2"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</row>
    <row r="242" spans="21:35" x14ac:dyDescent="0.2"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</row>
    <row r="243" spans="21:35" x14ac:dyDescent="0.2"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</row>
    <row r="244" spans="21:35" x14ac:dyDescent="0.2"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</row>
    <row r="245" spans="21:35" x14ac:dyDescent="0.2"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</row>
    <row r="246" spans="21:35" x14ac:dyDescent="0.2"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</row>
    <row r="247" spans="21:35" x14ac:dyDescent="0.2"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</row>
    <row r="248" spans="21:35" x14ac:dyDescent="0.2"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</row>
    <row r="249" spans="21:35" x14ac:dyDescent="0.2"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</row>
    <row r="250" spans="21:35" x14ac:dyDescent="0.2"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</row>
    <row r="251" spans="21:35" x14ac:dyDescent="0.2"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</row>
    <row r="252" spans="21:35" x14ac:dyDescent="0.2"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</row>
    <row r="253" spans="21:35" x14ac:dyDescent="0.2"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</row>
    <row r="254" spans="21:35" x14ac:dyDescent="0.2"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</row>
    <row r="255" spans="21:35" x14ac:dyDescent="0.2"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</row>
    <row r="256" spans="21:35" x14ac:dyDescent="0.2"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</row>
    <row r="257" spans="21:35" x14ac:dyDescent="0.2"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</row>
    <row r="258" spans="21:35" x14ac:dyDescent="0.2"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</row>
    <row r="259" spans="21:35" x14ac:dyDescent="0.2"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</row>
    <row r="260" spans="21:35" x14ac:dyDescent="0.2"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</row>
    <row r="261" spans="21:35" x14ac:dyDescent="0.2"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</row>
    <row r="262" spans="21:35" x14ac:dyDescent="0.2"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</row>
  </sheetData>
  <mergeCells count="35">
    <mergeCell ref="A1:C1"/>
    <mergeCell ref="A54:F54"/>
    <mergeCell ref="A18:F18"/>
    <mergeCell ref="A45:D45"/>
    <mergeCell ref="A42:F42"/>
    <mergeCell ref="A31:E31"/>
    <mergeCell ref="A35:D35"/>
    <mergeCell ref="A37:E37"/>
    <mergeCell ref="A39:D39"/>
    <mergeCell ref="A41:D41"/>
    <mergeCell ref="A33:D33"/>
    <mergeCell ref="A24:F24"/>
    <mergeCell ref="A30:F30"/>
    <mergeCell ref="A36:F36"/>
    <mergeCell ref="A27:D27"/>
    <mergeCell ref="A29:D29"/>
    <mergeCell ref="A25:E25"/>
    <mergeCell ref="B13:C13"/>
    <mergeCell ref="A14:C14"/>
    <mergeCell ref="A23:D23"/>
    <mergeCell ref="A21:D21"/>
    <mergeCell ref="A19:E19"/>
    <mergeCell ref="A17:E17"/>
    <mergeCell ref="A8:C8"/>
    <mergeCell ref="A4:C4"/>
    <mergeCell ref="A10:C10"/>
    <mergeCell ref="A12:C12"/>
    <mergeCell ref="B9:C9"/>
    <mergeCell ref="B11:C11"/>
    <mergeCell ref="A53:D53"/>
    <mergeCell ref="A48:F48"/>
    <mergeCell ref="A43:E43"/>
    <mergeCell ref="A47:D47"/>
    <mergeCell ref="A49:E49"/>
    <mergeCell ref="A51:D51"/>
  </mergeCells>
  <phoneticPr fontId="2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58"/>
  </sheetPr>
  <dimension ref="A1:AA172"/>
  <sheetViews>
    <sheetView workbookViewId="0">
      <selection sqref="A1:C1"/>
    </sheetView>
  </sheetViews>
  <sheetFormatPr defaultRowHeight="12.75" x14ac:dyDescent="0.2"/>
  <cols>
    <col min="2" max="2" width="33" customWidth="1"/>
    <col min="3" max="3" width="19.140625" customWidth="1"/>
    <col min="11" max="11" width="9.7109375" style="21" customWidth="1"/>
    <col min="12" max="27" width="8.85546875" style="21" customWidth="1"/>
  </cols>
  <sheetData>
    <row r="1" spans="1:10" ht="73.150000000000006" customHeight="1" x14ac:dyDescent="0.2">
      <c r="A1" s="148" t="s">
        <v>53</v>
      </c>
      <c r="B1" s="148"/>
      <c r="C1" s="148"/>
      <c r="D1" s="21"/>
      <c r="E1" s="21"/>
      <c r="F1" s="21"/>
      <c r="G1" s="21"/>
      <c r="H1" s="21"/>
      <c r="I1" s="21"/>
      <c r="J1" s="21"/>
    </row>
    <row r="2" spans="1:10" ht="6" customHeight="1" x14ac:dyDescent="0.2">
      <c r="A2" s="152"/>
      <c r="B2" s="152"/>
      <c r="C2" s="152"/>
      <c r="D2" s="21"/>
      <c r="E2" s="21"/>
      <c r="F2" s="21"/>
      <c r="G2" s="21"/>
      <c r="H2" s="21"/>
      <c r="I2" s="21"/>
      <c r="J2" s="21"/>
    </row>
    <row r="3" spans="1:10" ht="30" customHeight="1" x14ac:dyDescent="0.2">
      <c r="A3" s="88" t="s">
        <v>20</v>
      </c>
      <c r="B3" s="88"/>
      <c r="C3" s="77">
        <v>200000</v>
      </c>
      <c r="D3" s="21"/>
      <c r="E3" s="21"/>
      <c r="F3" s="21"/>
      <c r="G3" s="21"/>
      <c r="H3" s="21"/>
      <c r="I3" s="21"/>
      <c r="J3" s="21"/>
    </row>
    <row r="4" spans="1:10" ht="6" customHeight="1" x14ac:dyDescent="0.2">
      <c r="A4" s="149"/>
      <c r="B4" s="149"/>
      <c r="C4" s="149"/>
      <c r="D4" s="21"/>
      <c r="E4" s="21"/>
      <c r="F4" s="21"/>
      <c r="G4" s="21"/>
      <c r="H4" s="21"/>
      <c r="I4" s="21"/>
      <c r="J4" s="21"/>
    </row>
    <row r="5" spans="1:10" ht="30.6" customHeight="1" x14ac:dyDescent="0.2">
      <c r="A5" s="88" t="s">
        <v>24</v>
      </c>
      <c r="B5" s="88"/>
      <c r="C5" s="77">
        <v>90000</v>
      </c>
      <c r="D5" s="21"/>
      <c r="E5" s="21"/>
      <c r="F5" s="21"/>
      <c r="G5" s="21"/>
      <c r="H5" s="21"/>
      <c r="I5" s="21"/>
      <c r="J5" s="21"/>
    </row>
    <row r="6" spans="1:10" ht="6.6" customHeight="1" x14ac:dyDescent="0.2">
      <c r="A6" s="149"/>
      <c r="B6" s="149"/>
      <c r="C6" s="149"/>
      <c r="D6" s="21"/>
      <c r="E6" s="21"/>
      <c r="F6" s="21"/>
      <c r="G6" s="21"/>
      <c r="H6" s="21"/>
      <c r="I6" s="21"/>
      <c r="J6" s="21"/>
    </row>
    <row r="7" spans="1:10" ht="30" customHeight="1" x14ac:dyDescent="0.2">
      <c r="A7" s="88" t="s">
        <v>25</v>
      </c>
      <c r="B7" s="88"/>
      <c r="C7" s="77">
        <v>72000</v>
      </c>
      <c r="D7" s="21"/>
      <c r="E7" s="21"/>
      <c r="F7" s="21"/>
      <c r="G7" s="21"/>
      <c r="H7" s="21"/>
      <c r="I7" s="21"/>
      <c r="J7" s="21"/>
    </row>
    <row r="8" spans="1:10" ht="6" customHeight="1" x14ac:dyDescent="0.2">
      <c r="A8" s="149"/>
      <c r="B8" s="149"/>
      <c r="C8" s="149"/>
      <c r="D8" s="21"/>
      <c r="E8" s="21"/>
      <c r="F8" s="21"/>
      <c r="G8" s="21"/>
      <c r="H8" s="21"/>
      <c r="I8" s="21"/>
      <c r="J8" s="21"/>
    </row>
    <row r="9" spans="1:10" ht="29.45" customHeight="1" x14ac:dyDescent="0.2">
      <c r="A9" s="88" t="s">
        <v>23</v>
      </c>
      <c r="B9" s="88"/>
      <c r="C9" s="76">
        <f>C3+(C5) + (C7)</f>
        <v>362000</v>
      </c>
      <c r="D9" s="21"/>
      <c r="E9" s="21"/>
      <c r="F9" s="21"/>
      <c r="G9" s="21"/>
      <c r="H9" s="21"/>
      <c r="I9" s="21"/>
      <c r="J9" s="21"/>
    </row>
    <row r="10" spans="1:10" ht="6" customHeight="1" x14ac:dyDescent="0.2">
      <c r="A10" s="150"/>
      <c r="B10" s="118"/>
      <c r="C10" s="151"/>
      <c r="D10" s="21"/>
      <c r="E10" s="21"/>
      <c r="F10" s="21"/>
      <c r="G10" s="21"/>
      <c r="H10" s="21"/>
      <c r="I10" s="21"/>
      <c r="J10" s="21"/>
    </row>
    <row r="11" spans="1:10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</row>
    <row r="12" spans="1:10" x14ac:dyDescent="0.2">
      <c r="A12" s="21"/>
      <c r="B12" s="21"/>
      <c r="C12" s="21"/>
      <c r="D12" s="21"/>
      <c r="E12" s="21"/>
      <c r="F12" s="21"/>
      <c r="G12" s="21"/>
      <c r="H12" s="21"/>
      <c r="I12" s="21"/>
      <c r="J12" s="21"/>
    </row>
    <row r="13" spans="1:10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</row>
    <row r="14" spans="1:10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0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</row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  <row r="133" s="21" customFormat="1" x14ac:dyDescent="0.2"/>
    <row r="134" s="21" customFormat="1" x14ac:dyDescent="0.2"/>
    <row r="135" s="21" customFormat="1" x14ac:dyDescent="0.2"/>
    <row r="136" s="21" customFormat="1" x14ac:dyDescent="0.2"/>
    <row r="137" s="21" customFormat="1" x14ac:dyDescent="0.2"/>
    <row r="138" s="21" customFormat="1" x14ac:dyDescent="0.2"/>
    <row r="139" s="21" customFormat="1" x14ac:dyDescent="0.2"/>
    <row r="140" s="21" customFormat="1" x14ac:dyDescent="0.2"/>
    <row r="141" s="21" customFormat="1" x14ac:dyDescent="0.2"/>
    <row r="142" s="21" customFormat="1" x14ac:dyDescent="0.2"/>
    <row r="143" s="21" customFormat="1" x14ac:dyDescent="0.2"/>
    <row r="144" s="21" customFormat="1" x14ac:dyDescent="0.2"/>
    <row r="145" s="21" customFormat="1" x14ac:dyDescent="0.2"/>
    <row r="146" s="21" customFormat="1" x14ac:dyDescent="0.2"/>
    <row r="147" s="21" customFormat="1" x14ac:dyDescent="0.2"/>
    <row r="148" s="21" customFormat="1" x14ac:dyDescent="0.2"/>
    <row r="149" s="21" customFormat="1" x14ac:dyDescent="0.2"/>
    <row r="150" s="21" customFormat="1" x14ac:dyDescent="0.2"/>
    <row r="151" s="21" customFormat="1" x14ac:dyDescent="0.2"/>
    <row r="152" s="21" customFormat="1" x14ac:dyDescent="0.2"/>
    <row r="153" s="21" customFormat="1" x14ac:dyDescent="0.2"/>
    <row r="154" s="21" customFormat="1" x14ac:dyDescent="0.2"/>
    <row r="155" s="21" customFormat="1" x14ac:dyDescent="0.2"/>
    <row r="156" s="21" customFormat="1" x14ac:dyDescent="0.2"/>
    <row r="157" s="21" customFormat="1" x14ac:dyDescent="0.2"/>
    <row r="158" s="21" customFormat="1" x14ac:dyDescent="0.2"/>
    <row r="159" s="21" customFormat="1" x14ac:dyDescent="0.2"/>
    <row r="160" s="21" customFormat="1" x14ac:dyDescent="0.2"/>
    <row r="161" s="21" customFormat="1" x14ac:dyDescent="0.2"/>
    <row r="162" s="21" customFormat="1" x14ac:dyDescent="0.2"/>
    <row r="163" s="21" customFormat="1" x14ac:dyDescent="0.2"/>
    <row r="164" s="21" customFormat="1" x14ac:dyDescent="0.2"/>
    <row r="165" s="21" customFormat="1" x14ac:dyDescent="0.2"/>
    <row r="166" s="21" customFormat="1" x14ac:dyDescent="0.2"/>
    <row r="167" s="21" customFormat="1" x14ac:dyDescent="0.2"/>
    <row r="168" s="21" customFormat="1" x14ac:dyDescent="0.2"/>
    <row r="169" s="21" customFormat="1" x14ac:dyDescent="0.2"/>
    <row r="170" s="21" customFormat="1" x14ac:dyDescent="0.2"/>
    <row r="171" s="21" customFormat="1" x14ac:dyDescent="0.2"/>
    <row r="172" s="21" customFormat="1" x14ac:dyDescent="0.2"/>
  </sheetData>
  <mergeCells count="10">
    <mergeCell ref="A1:C1"/>
    <mergeCell ref="A3:B3"/>
    <mergeCell ref="A8:C8"/>
    <mergeCell ref="A9:B9"/>
    <mergeCell ref="A10:C10"/>
    <mergeCell ref="A5:B5"/>
    <mergeCell ref="A7:B7"/>
    <mergeCell ref="A2:C2"/>
    <mergeCell ref="A4:C4"/>
    <mergeCell ref="A6:C6"/>
  </mergeCells>
  <phoneticPr fontId="2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Investment Estimator</vt:lpstr>
      <vt:lpstr>Investment Tax Profile</vt:lpstr>
      <vt:lpstr>Insurance Estimator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Frenchs</dc:creator>
  <cp:lastModifiedBy>Rick Darvis</cp:lastModifiedBy>
  <cp:lastPrinted>2008-03-21T15:18:31Z</cp:lastPrinted>
  <dcterms:created xsi:type="dcterms:W3CDTF">2008-03-21T15:04:27Z</dcterms:created>
  <dcterms:modified xsi:type="dcterms:W3CDTF">2023-12-09T22:48:00Z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db539c96-0dbc-4aa6-bbad-a0b5890e95bf</vt:lpwstr>
  </property>
</Properties>
</file>