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ickd\OneDrive\Documents\"/>
    </mc:Choice>
  </mc:AlternateContent>
  <xr:revisionPtr revIDLastSave="0" documentId="8_{5C867496-42C7-405E-9737-42D6BA57DD16}" xr6:coauthVersionLast="43" xr6:coauthVersionMax="43" xr10:uidLastSave="{00000000-0000-0000-0000-000000000000}"/>
  <bookViews>
    <workbookView xWindow="-120" yWindow="-120" windowWidth="38640" windowHeight="15840"/>
  </bookViews>
  <sheets>
    <sheet name="CFM" sheetId="17" r:id="rId1"/>
    <sheet name="MONTHLYANALYSISWORKSHEET" sheetId="16" r:id="rId2"/>
  </sheets>
  <externalReferences>
    <externalReference r:id="rId3"/>
    <externalReference r:id="rId4"/>
  </externalReferences>
  <definedNames>
    <definedName name="chart_balance" localSheetId="0">OFFSET([1]MortgageCalculator!$I$28,2,0,payments,1)</definedName>
    <definedName name="chart_balance" localSheetId="1">OFFSET([1]MortgageCalculator!$I$28,2,0,payments,1)</definedName>
    <definedName name="chart_balance">OFFSET([1]MortgageCalculator!$I$28,2,0,payments,1)</definedName>
    <definedName name="chart_balance_noextra" localSheetId="0">OFFSET([1]NoExtra!$G$2,2,0,CFM!nper,1)</definedName>
    <definedName name="chart_balance_noextra" localSheetId="1">OFFSET([1]NoExtra!$G$2,2,0,MONTHLYANALYSISWORKSHEET!nper,1)</definedName>
    <definedName name="chart_balance_noextra">OFFSET([1]NoExtra!$G$2,2,0,nper,1)</definedName>
    <definedName name="chart_date" localSheetId="0">OFFSET([1]MortgageCalculator!$B$28,2,0,CFM!nper,1)</definedName>
    <definedName name="chart_date" localSheetId="1">OFFSET([1]MortgageCalculator!$B$28,2,0,MONTHLYANALYSISWORKSHEET!nper,1)</definedName>
    <definedName name="chart_date">OFFSET([1]MortgageCalculator!$B$28,2,0,nper,1)</definedName>
    <definedName name="chart_date_noextra" localSheetId="0">OFFSET([1]NoExtra!$B$2,2,0,CFM!nper,1)</definedName>
    <definedName name="chart_date_noextra" localSheetId="1">OFFSET([1]NoExtra!$B$2,2,0,MONTHLYANALYSISWORKSHEET!nper,1)</definedName>
    <definedName name="chart_date_noextra">OFFSET([1]NoExtra!$B$2,2,0,nper,1)</definedName>
    <definedName name="chart_nper" localSheetId="0">ROW(OFFSET([1]MortgageCalculator!#REF!,0,0,CFM!nper,1))</definedName>
    <definedName name="chart_nper" localSheetId="1">ROW(OFFSET([1]MortgageCalculator!#REF!,0,0,MONTHLYANALYSISWORKSHEET!nper,1))</definedName>
    <definedName name="chart_nper">ROW(OFFSET([1]MortgageCalculator!#REF!,0,0,nper,1))</definedName>
    <definedName name="chart_ratehist" localSheetId="0">OFFSET([1]MortgageCalculator!$C$28,2,0,payments,1)</definedName>
    <definedName name="chart_ratehist" localSheetId="1">OFFSET([1]MortgageCalculator!$C$28,2,0,payments,1)</definedName>
    <definedName name="chart_ratehist">OFFSET([1]MortgageCalculator!$C$28,2,0,payments,1)</definedName>
    <definedName name="chart_taxreturned" localSheetId="0">OFFSET([1]MortgageCalculator!#REF!,2,0,payments,1)</definedName>
    <definedName name="chart_taxreturned" localSheetId="1">OFFSET([1]MortgageCalculator!#REF!,2,0,payments,1)</definedName>
    <definedName name="chart_taxreturned">OFFSET([1]MortgageCalculator!#REF!,2,0,payments,1)</definedName>
    <definedName name="compound_period" localSheetId="0">INDEX({2,12},MATCH([1]MortgageCalculator!$D$9,CFM!compound_periods,0))</definedName>
    <definedName name="compound_period" localSheetId="1">INDEX({2,12},MATCH([1]MortgageCalculator!$D$9,MONTHLYANALYSISWORKSHEET!compound_periods,0))</definedName>
    <definedName name="compound_period">INDEX({2,12},MATCH([1]MortgageCalculator!$D$9,compound_periods,0))</definedName>
    <definedName name="compound_periods" localSheetId="0">{"Semi-Annually";"Monthly"}</definedName>
    <definedName name="compound_periods" localSheetId="1">{"Semi-Annually";"Monthly"}</definedName>
    <definedName name="compound_periods">{"Semi-Annually";"Monthly"}</definedName>
    <definedName name="CP" localSheetId="0">INDEX({2,12},MATCH([1]MortgageCalculator!$D$9,CFM!compound_periods,0))</definedName>
    <definedName name="CP" localSheetId="1">INDEX({2,12},MATCH([1]MortgageCalculator!$D$9,MONTHLYANALYSISWORKSHEET!compound_periods,0))</definedName>
    <definedName name="CP">INDEX({2,12},MATCH([1]MortgageCalculator!$D$9,compound_periods,0))</definedName>
    <definedName name="fpdate">[2]MortgageCalculator!$D$6</definedName>
    <definedName name="Money_Merge_Database">#REF!</definedName>
    <definedName name="nper" localSheetId="0">term*12</definedName>
    <definedName name="nper" localSheetId="1">term*12</definedName>
    <definedName name="nper">term*12</definedName>
    <definedName name="payments">MAX([1]MortgageCalculator!$A$30:$A$509)</definedName>
    <definedName name="Payroll_Period">#REF!</definedName>
    <definedName name="_xlnm.Print_Area" localSheetId="0">CFM!$A$1:$W$396</definedName>
    <definedName name="_xlnm.Print_Area" localSheetId="1">MONTHLYANALYSISWORKSHEET!$A$1:$P$368</definedName>
    <definedName name="rate">[1]MortgageCalculator!#REF!</definedName>
    <definedName name="term">[1]MortgageCalculator!$D$7</definedName>
    <definedName name="variable">IF([1]MortgageCalculator!$L$5="Variable Rate",TRUE,FALSE)</definedName>
    <definedName name="W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36" i="17" l="1"/>
  <c r="O8" i="16"/>
  <c r="H9" i="16"/>
  <c r="O9" i="16"/>
  <c r="P9" i="16" s="1"/>
  <c r="W37" i="17" s="1"/>
  <c r="W412" i="17"/>
  <c r="W411" i="17"/>
  <c r="W410" i="17"/>
  <c r="W409" i="17"/>
  <c r="W408" i="17"/>
  <c r="W407" i="17"/>
  <c r="W406" i="17"/>
  <c r="W405" i="17"/>
  <c r="W404" i="17"/>
  <c r="W403" i="17"/>
  <c r="W402" i="17"/>
  <c r="W401" i="17"/>
  <c r="W400" i="17"/>
  <c r="W399" i="17"/>
  <c r="W398" i="17"/>
  <c r="W397" i="17"/>
  <c r="P368" i="16"/>
  <c r="W396" i="17" s="1"/>
  <c r="P367" i="16"/>
  <c r="W395" i="17" s="1"/>
  <c r="P366" i="16"/>
  <c r="W394" i="17" s="1"/>
  <c r="P365" i="16"/>
  <c r="W393" i="17" s="1"/>
  <c r="P364" i="16"/>
  <c r="W392" i="17" s="1"/>
  <c r="P363" i="16"/>
  <c r="W391" i="17" s="1"/>
  <c r="P362" i="16"/>
  <c r="W390" i="17" s="1"/>
  <c r="P361" i="16"/>
  <c r="W389" i="17" s="1"/>
  <c r="P360" i="16"/>
  <c r="W388" i="17" s="1"/>
  <c r="P359" i="16"/>
  <c r="W387" i="17" s="1"/>
  <c r="P358" i="16"/>
  <c r="W386" i="17" s="1"/>
  <c r="P357" i="16"/>
  <c r="W385" i="17" s="1"/>
  <c r="P356" i="16"/>
  <c r="W384" i="17" s="1"/>
  <c r="P355" i="16"/>
  <c r="W383" i="17" s="1"/>
  <c r="P354" i="16"/>
  <c r="W382" i="17" s="1"/>
  <c r="P353" i="16"/>
  <c r="W381" i="17" s="1"/>
  <c r="P352" i="16"/>
  <c r="W380" i="17" s="1"/>
  <c r="P351" i="16"/>
  <c r="W379" i="17" s="1"/>
  <c r="P350" i="16"/>
  <c r="W378" i="17" s="1"/>
  <c r="P349" i="16"/>
  <c r="W377" i="17" s="1"/>
  <c r="P348" i="16"/>
  <c r="W376" i="17" s="1"/>
  <c r="P347" i="16"/>
  <c r="W375" i="17" s="1"/>
  <c r="P346" i="16"/>
  <c r="W374" i="17" s="1"/>
  <c r="P345" i="16"/>
  <c r="W373" i="17" s="1"/>
  <c r="P344" i="16"/>
  <c r="W372" i="17" s="1"/>
  <c r="P343" i="16"/>
  <c r="W371" i="17" s="1"/>
  <c r="P342" i="16"/>
  <c r="W370" i="17" s="1"/>
  <c r="P341" i="16"/>
  <c r="W369" i="17" s="1"/>
  <c r="P340" i="16"/>
  <c r="W368" i="17" s="1"/>
  <c r="P339" i="16"/>
  <c r="W367" i="17" s="1"/>
  <c r="P338" i="16"/>
  <c r="W366" i="17" s="1"/>
  <c r="P337" i="16"/>
  <c r="W365" i="17" s="1"/>
  <c r="P336" i="16"/>
  <c r="W364" i="17" s="1"/>
  <c r="P335" i="16"/>
  <c r="W363" i="17" s="1"/>
  <c r="P334" i="16"/>
  <c r="W362" i="17" s="1"/>
  <c r="P333" i="16"/>
  <c r="W361" i="17" s="1"/>
  <c r="P332" i="16"/>
  <c r="W360" i="17" s="1"/>
  <c r="P331" i="16"/>
  <c r="W359" i="17" s="1"/>
  <c r="P330" i="16"/>
  <c r="W358" i="17" s="1"/>
  <c r="P329" i="16"/>
  <c r="W357" i="17" s="1"/>
  <c r="P328" i="16"/>
  <c r="W356" i="17" s="1"/>
  <c r="P327" i="16"/>
  <c r="W355" i="17" s="1"/>
  <c r="P326" i="16"/>
  <c r="W354" i="17" s="1"/>
  <c r="P325" i="16"/>
  <c r="W353" i="17" s="1"/>
  <c r="P324" i="16"/>
  <c r="W352" i="17" s="1"/>
  <c r="P323" i="16"/>
  <c r="W351" i="17" s="1"/>
  <c r="P322" i="16"/>
  <c r="W350" i="17" s="1"/>
  <c r="P321" i="16"/>
  <c r="W349" i="17" s="1"/>
  <c r="P320" i="16"/>
  <c r="W348" i="17" s="1"/>
  <c r="P319" i="16"/>
  <c r="W347" i="17" s="1"/>
  <c r="P318" i="16"/>
  <c r="W346" i="17" s="1"/>
  <c r="P317" i="16"/>
  <c r="W345" i="17" s="1"/>
  <c r="P316" i="16"/>
  <c r="W344" i="17" s="1"/>
  <c r="P315" i="16"/>
  <c r="W343" i="17" s="1"/>
  <c r="P314" i="16"/>
  <c r="W342" i="17" s="1"/>
  <c r="P313" i="16"/>
  <c r="W341" i="17" s="1"/>
  <c r="P312" i="16"/>
  <c r="W340" i="17" s="1"/>
  <c r="P311" i="16"/>
  <c r="W339" i="17" s="1"/>
  <c r="P310" i="16"/>
  <c r="W338" i="17" s="1"/>
  <c r="P309" i="16"/>
  <c r="W337" i="17" s="1"/>
  <c r="P308" i="16"/>
  <c r="W336" i="17" s="1"/>
  <c r="P307" i="16"/>
  <c r="W335" i="17" s="1"/>
  <c r="P306" i="16"/>
  <c r="W334" i="17" s="1"/>
  <c r="P305" i="16"/>
  <c r="W333" i="17" s="1"/>
  <c r="P304" i="16"/>
  <c r="W332" i="17" s="1"/>
  <c r="P303" i="16"/>
  <c r="W331" i="17" s="1"/>
  <c r="P302" i="16"/>
  <c r="W330" i="17" s="1"/>
  <c r="P301" i="16"/>
  <c r="W329" i="17" s="1"/>
  <c r="P300" i="16"/>
  <c r="W328" i="17" s="1"/>
  <c r="P299" i="16"/>
  <c r="W327" i="17" s="1"/>
  <c r="P298" i="16"/>
  <c r="W326" i="17" s="1"/>
  <c r="P297" i="16"/>
  <c r="W325" i="17" s="1"/>
  <c r="P296" i="16"/>
  <c r="W324" i="17" s="1"/>
  <c r="P295" i="16"/>
  <c r="W323" i="17" s="1"/>
  <c r="P294" i="16"/>
  <c r="W322" i="17" s="1"/>
  <c r="P293" i="16"/>
  <c r="W321" i="17" s="1"/>
  <c r="P292" i="16"/>
  <c r="W320" i="17" s="1"/>
  <c r="P291" i="16"/>
  <c r="W319" i="17" s="1"/>
  <c r="P290" i="16"/>
  <c r="W318" i="17" s="1"/>
  <c r="P289" i="16"/>
  <c r="W317" i="17" s="1"/>
  <c r="P288" i="16"/>
  <c r="W316" i="17" s="1"/>
  <c r="P287" i="16"/>
  <c r="W315" i="17" s="1"/>
  <c r="P286" i="16"/>
  <c r="W314" i="17" s="1"/>
  <c r="P285" i="16"/>
  <c r="W313" i="17" s="1"/>
  <c r="P284" i="16"/>
  <c r="W312" i="17" s="1"/>
  <c r="P283" i="16"/>
  <c r="W311" i="17" s="1"/>
  <c r="P282" i="16"/>
  <c r="W310" i="17" s="1"/>
  <c r="P281" i="16"/>
  <c r="W309" i="17" s="1"/>
  <c r="P280" i="16"/>
  <c r="W308" i="17" s="1"/>
  <c r="P279" i="16"/>
  <c r="W307" i="17" s="1"/>
  <c r="P278" i="16"/>
  <c r="W306" i="17" s="1"/>
  <c r="P277" i="16"/>
  <c r="W305" i="17" s="1"/>
  <c r="P276" i="16"/>
  <c r="W304" i="17"/>
  <c r="P275" i="16"/>
  <c r="W303" i="17" s="1"/>
  <c r="P274" i="16"/>
  <c r="W302" i="17"/>
  <c r="P273" i="16"/>
  <c r="W301" i="17" s="1"/>
  <c r="P272" i="16"/>
  <c r="W300" i="17" s="1"/>
  <c r="P271" i="16"/>
  <c r="W299" i="17" s="1"/>
  <c r="P270" i="16"/>
  <c r="W298" i="17" s="1"/>
  <c r="P269" i="16"/>
  <c r="W297" i="17" s="1"/>
  <c r="P268" i="16"/>
  <c r="W296" i="17"/>
  <c r="P267" i="16"/>
  <c r="W295" i="17" s="1"/>
  <c r="P266" i="16"/>
  <c r="W294" i="17"/>
  <c r="P265" i="16"/>
  <c r="W293" i="17" s="1"/>
  <c r="P264" i="16"/>
  <c r="W292" i="17" s="1"/>
  <c r="P263" i="16"/>
  <c r="W291" i="17" s="1"/>
  <c r="P262" i="16"/>
  <c r="W290" i="17" s="1"/>
  <c r="P261" i="16"/>
  <c r="W289" i="17" s="1"/>
  <c r="P260" i="16"/>
  <c r="W288" i="17"/>
  <c r="P259" i="16"/>
  <c r="W287" i="17" s="1"/>
  <c r="P258" i="16"/>
  <c r="W286" i="17"/>
  <c r="P257" i="16"/>
  <c r="W285" i="17" s="1"/>
  <c r="P256" i="16"/>
  <c r="W284" i="17" s="1"/>
  <c r="P255" i="16"/>
  <c r="W283" i="17" s="1"/>
  <c r="P254" i="16"/>
  <c r="W282" i="17" s="1"/>
  <c r="P253" i="16"/>
  <c r="W281" i="17" s="1"/>
  <c r="P252" i="16"/>
  <c r="W280" i="17"/>
  <c r="P251" i="16"/>
  <c r="W279" i="17" s="1"/>
  <c r="P250" i="16"/>
  <c r="W278" i="17"/>
  <c r="P249" i="16"/>
  <c r="W277" i="17" s="1"/>
  <c r="P248" i="16"/>
  <c r="W276" i="17" s="1"/>
  <c r="P247" i="16"/>
  <c r="W275" i="17" s="1"/>
  <c r="P246" i="16"/>
  <c r="W274" i="17" s="1"/>
  <c r="P245" i="16"/>
  <c r="W273" i="17" s="1"/>
  <c r="P244" i="16"/>
  <c r="W272" i="17"/>
  <c r="P243" i="16"/>
  <c r="W271" i="17" s="1"/>
  <c r="P242" i="16"/>
  <c r="W270" i="17"/>
  <c r="P241" i="16"/>
  <c r="W269" i="17" s="1"/>
  <c r="P240" i="16"/>
  <c r="W268" i="17" s="1"/>
  <c r="P239" i="16"/>
  <c r="W267" i="17" s="1"/>
  <c r="P238" i="16"/>
  <c r="W266" i="17" s="1"/>
  <c r="P237" i="16"/>
  <c r="W265" i="17" s="1"/>
  <c r="P236" i="16"/>
  <c r="W264" i="17"/>
  <c r="P235" i="16"/>
  <c r="W263" i="17" s="1"/>
  <c r="P234" i="16"/>
  <c r="W262" i="17"/>
  <c r="P233" i="16"/>
  <c r="W261" i="17" s="1"/>
  <c r="P232" i="16"/>
  <c r="W260" i="17" s="1"/>
  <c r="P231" i="16"/>
  <c r="W259" i="17" s="1"/>
  <c r="P230" i="16"/>
  <c r="W258" i="17" s="1"/>
  <c r="P229" i="16"/>
  <c r="W257" i="17" s="1"/>
  <c r="P228" i="16"/>
  <c r="W256" i="17"/>
  <c r="P227" i="16"/>
  <c r="W255" i="17" s="1"/>
  <c r="P226" i="16"/>
  <c r="W254" i="17"/>
  <c r="P225" i="16"/>
  <c r="W253" i="17" s="1"/>
  <c r="P224" i="16"/>
  <c r="W252" i="17" s="1"/>
  <c r="P223" i="16"/>
  <c r="W251" i="17" s="1"/>
  <c r="P222" i="16"/>
  <c r="W250" i="17" s="1"/>
  <c r="P221" i="16"/>
  <c r="W249" i="17" s="1"/>
  <c r="P220" i="16"/>
  <c r="W248" i="17"/>
  <c r="P219" i="16"/>
  <c r="W247" i="17" s="1"/>
  <c r="P218" i="16"/>
  <c r="W246" i="17"/>
  <c r="P217" i="16"/>
  <c r="W245" i="17" s="1"/>
  <c r="P216" i="16"/>
  <c r="W244" i="17" s="1"/>
  <c r="P215" i="16"/>
  <c r="W243" i="17" s="1"/>
  <c r="P214" i="16"/>
  <c r="W242" i="17" s="1"/>
  <c r="P213" i="16"/>
  <c r="W241" i="17" s="1"/>
  <c r="P212" i="16"/>
  <c r="W240" i="17"/>
  <c r="P211" i="16"/>
  <c r="W239" i="17" s="1"/>
  <c r="P210" i="16"/>
  <c r="W238" i="17"/>
  <c r="P209" i="16"/>
  <c r="W237" i="17" s="1"/>
  <c r="P208" i="16"/>
  <c r="W236" i="17" s="1"/>
  <c r="P207" i="16"/>
  <c r="W235" i="17" s="1"/>
  <c r="P206" i="16"/>
  <c r="W234" i="17" s="1"/>
  <c r="P205" i="16"/>
  <c r="W233" i="17" s="1"/>
  <c r="P204" i="16"/>
  <c r="W232" i="17"/>
  <c r="P203" i="16"/>
  <c r="W231" i="17" s="1"/>
  <c r="P202" i="16"/>
  <c r="W230" i="17"/>
  <c r="P201" i="16"/>
  <c r="W229" i="17" s="1"/>
  <c r="P200" i="16"/>
  <c r="W228" i="17" s="1"/>
  <c r="P199" i="16"/>
  <c r="W227" i="17"/>
  <c r="P198" i="16"/>
  <c r="W226" i="17" s="1"/>
  <c r="P197" i="16"/>
  <c r="W225" i="17"/>
  <c r="P196" i="16"/>
  <c r="W224" i="17" s="1"/>
  <c r="P195" i="16"/>
  <c r="W223" i="17" s="1"/>
  <c r="P194" i="16"/>
  <c r="W222" i="17" s="1"/>
  <c r="P193" i="16"/>
  <c r="W221" i="17"/>
  <c r="P192" i="16"/>
  <c r="W220" i="17" s="1"/>
  <c r="P191" i="16"/>
  <c r="W219" i="17"/>
  <c r="P190" i="16"/>
  <c r="W218" i="17" s="1"/>
  <c r="P189" i="16"/>
  <c r="W217" i="17"/>
  <c r="P188" i="16"/>
  <c r="W216" i="17" s="1"/>
  <c r="P187" i="16"/>
  <c r="W215" i="17" s="1"/>
  <c r="P186" i="16"/>
  <c r="W214" i="17" s="1"/>
  <c r="P185" i="16"/>
  <c r="W213" i="17"/>
  <c r="P184" i="16"/>
  <c r="W212" i="17" s="1"/>
  <c r="P183" i="16"/>
  <c r="W211" i="17"/>
  <c r="P182" i="16"/>
  <c r="W210" i="17" s="1"/>
  <c r="P181" i="16"/>
  <c r="W209" i="17"/>
  <c r="P180" i="16"/>
  <c r="W208" i="17" s="1"/>
  <c r="P179" i="16"/>
  <c r="W207" i="17" s="1"/>
  <c r="P178" i="16"/>
  <c r="W206" i="17" s="1"/>
  <c r="P177" i="16"/>
  <c r="W205" i="17"/>
  <c r="P176" i="16"/>
  <c r="W204" i="17" s="1"/>
  <c r="P175" i="16"/>
  <c r="W203" i="17"/>
  <c r="P174" i="16"/>
  <c r="W202" i="17" s="1"/>
  <c r="P173" i="16"/>
  <c r="W201" i="17"/>
  <c r="P172" i="16"/>
  <c r="W200" i="17" s="1"/>
  <c r="P171" i="16"/>
  <c r="W199" i="17" s="1"/>
  <c r="P170" i="16"/>
  <c r="W198" i="17" s="1"/>
  <c r="P169" i="16"/>
  <c r="W197" i="17"/>
  <c r="P168" i="16"/>
  <c r="W196" i="17" s="1"/>
  <c r="P167" i="16"/>
  <c r="W195" i="17"/>
  <c r="P166" i="16"/>
  <c r="W194" i="17" s="1"/>
  <c r="P165" i="16"/>
  <c r="W193" i="17"/>
  <c r="P164" i="16"/>
  <c r="W192" i="17" s="1"/>
  <c r="P163" i="16"/>
  <c r="W191" i="17" s="1"/>
  <c r="C10" i="16"/>
  <c r="H10" i="16" s="1"/>
  <c r="O10" i="16"/>
  <c r="C11" i="16"/>
  <c r="H11" i="16" s="1"/>
  <c r="P10" i="16"/>
  <c r="W38" i="17"/>
  <c r="E9" i="17"/>
  <c r="D37" i="17" s="1"/>
  <c r="CM62" i="17" s="1"/>
  <c r="E37" i="17"/>
  <c r="G37" i="17"/>
  <c r="B37" i="17"/>
  <c r="CL37" i="17" s="1"/>
  <c r="CO36" i="17"/>
  <c r="CL35" i="17"/>
  <c r="CM46" i="17"/>
  <c r="CM54" i="17"/>
  <c r="CM70" i="17"/>
  <c r="CM78" i="17"/>
  <c r="CM86" i="17"/>
  <c r="CM102" i="17"/>
  <c r="CM110" i="17"/>
  <c r="CM118" i="17"/>
  <c r="CM134" i="17"/>
  <c r="CM142" i="17"/>
  <c r="CM150" i="17"/>
  <c r="CM166" i="17"/>
  <c r="CM174" i="17"/>
  <c r="CM182" i="17"/>
  <c r="CM198" i="17"/>
  <c r="CM206" i="17"/>
  <c r="CM214" i="17"/>
  <c r="CM230" i="17"/>
  <c r="CM238" i="17"/>
  <c r="CM246" i="17"/>
  <c r="CM262" i="17"/>
  <c r="CM270" i="17"/>
  <c r="CM278" i="17"/>
  <c r="CM294" i="17"/>
  <c r="CM302" i="17"/>
  <c r="CM310" i="17"/>
  <c r="CM326" i="17"/>
  <c r="CM334" i="17"/>
  <c r="CM342" i="17"/>
  <c r="CM350" i="17"/>
  <c r="CM353" i="17"/>
  <c r="CM354" i="17"/>
  <c r="CM357" i="17"/>
  <c r="CM358" i="17"/>
  <c r="CM361" i="17"/>
  <c r="CM362" i="17"/>
  <c r="CM365" i="17"/>
  <c r="CM366" i="17"/>
  <c r="CM369" i="17"/>
  <c r="CM370" i="17"/>
  <c r="CM373" i="17"/>
  <c r="CM374" i="17"/>
  <c r="CM375" i="17"/>
  <c r="CM376" i="17"/>
  <c r="CM377" i="17"/>
  <c r="CM378" i="17"/>
  <c r="CM379" i="17"/>
  <c r="CM380" i="17"/>
  <c r="CM381" i="17"/>
  <c r="CM382" i="17"/>
  <c r="CM383" i="17"/>
  <c r="CM384" i="17"/>
  <c r="CM385" i="17"/>
  <c r="CM386" i="17"/>
  <c r="CM387" i="17"/>
  <c r="CM388" i="17"/>
  <c r="CM389" i="17"/>
  <c r="CM390" i="17"/>
  <c r="CM391" i="17"/>
  <c r="CM392" i="17"/>
  <c r="CM393" i="17"/>
  <c r="CM394" i="17"/>
  <c r="CM395" i="17"/>
  <c r="CM396" i="17"/>
  <c r="CM397" i="17"/>
  <c r="CM398" i="17"/>
  <c r="CM399" i="17"/>
  <c r="CM400" i="17"/>
  <c r="CM401" i="17"/>
  <c r="CM402" i="17"/>
  <c r="CM403" i="17"/>
  <c r="CM404" i="17"/>
  <c r="CM405" i="17"/>
  <c r="CM406" i="17"/>
  <c r="CM407" i="17"/>
  <c r="CM408" i="17"/>
  <c r="CM409" i="17"/>
  <c r="CM410" i="17"/>
  <c r="CM411" i="17"/>
  <c r="CM412" i="17"/>
  <c r="CM413" i="17"/>
  <c r="CM414" i="17"/>
  <c r="CM415" i="17"/>
  <c r="CM416" i="17"/>
  <c r="CM417" i="17"/>
  <c r="CM418" i="17"/>
  <c r="CM419" i="17"/>
  <c r="CM420" i="17"/>
  <c r="CM421" i="17"/>
  <c r="CM422" i="17"/>
  <c r="CM423" i="17"/>
  <c r="CM424" i="17"/>
  <c r="CM425" i="17"/>
  <c r="CM426" i="17"/>
  <c r="CM427" i="17"/>
  <c r="CM428" i="17"/>
  <c r="CM429" i="17"/>
  <c r="CM430" i="17"/>
  <c r="CM431" i="17"/>
  <c r="CM432" i="17"/>
  <c r="CM433" i="17"/>
  <c r="CM434" i="17"/>
  <c r="CM435" i="17"/>
  <c r="CM436" i="17"/>
  <c r="CM437" i="17"/>
  <c r="CM438" i="17"/>
  <c r="CM439" i="17"/>
  <c r="CM440" i="17"/>
  <c r="CM441" i="17"/>
  <c r="CM442" i="17"/>
  <c r="CM443" i="17"/>
  <c r="CM444" i="17"/>
  <c r="CM445" i="17"/>
  <c r="CM446" i="17"/>
  <c r="CM447" i="17"/>
  <c r="CM448" i="17"/>
  <c r="CM449" i="17"/>
  <c r="CM450" i="17"/>
  <c r="CM451" i="17"/>
  <c r="CM452" i="17"/>
  <c r="CM453" i="17"/>
  <c r="CM454" i="17"/>
  <c r="CM455" i="17"/>
  <c r="CM456" i="17"/>
  <c r="CM457" i="17"/>
  <c r="CM458" i="17"/>
  <c r="CM459" i="17"/>
  <c r="CM460" i="17"/>
  <c r="CM461" i="17"/>
  <c r="CM462" i="17"/>
  <c r="CM463" i="17"/>
  <c r="CM464" i="17"/>
  <c r="CM465" i="17"/>
  <c r="CM466" i="17"/>
  <c r="CM467" i="17"/>
  <c r="CM468" i="17"/>
  <c r="CM469" i="17"/>
  <c r="CM470" i="17"/>
  <c r="CM471" i="17"/>
  <c r="CM472" i="17"/>
  <c r="CM473" i="17"/>
  <c r="CM474" i="17"/>
  <c r="CM475" i="17"/>
  <c r="CM476" i="17"/>
  <c r="CM477" i="17"/>
  <c r="CM478" i="17"/>
  <c r="CM479" i="17"/>
  <c r="CM480" i="17"/>
  <c r="CM481" i="17"/>
  <c r="CM482" i="17"/>
  <c r="CM483" i="17"/>
  <c r="CM484" i="17"/>
  <c r="CM485" i="17"/>
  <c r="CM486" i="17"/>
  <c r="CM487" i="17"/>
  <c r="CM488" i="17"/>
  <c r="CM489" i="17"/>
  <c r="CM490" i="17"/>
  <c r="CM491" i="17"/>
  <c r="CM492" i="17"/>
  <c r="CM493" i="17"/>
  <c r="CM494" i="17"/>
  <c r="CM495" i="17"/>
  <c r="CM496" i="17"/>
  <c r="CM497" i="17"/>
  <c r="CM498" i="17"/>
  <c r="CM499" i="17"/>
  <c r="CM500" i="17"/>
  <c r="CM501" i="17"/>
  <c r="CM502" i="17"/>
  <c r="CM503" i="17"/>
  <c r="CM504" i="17"/>
  <c r="CM505" i="17"/>
  <c r="CM506" i="17"/>
  <c r="CM507" i="17"/>
  <c r="CM508" i="17"/>
  <c r="CM509" i="17"/>
  <c r="CM510" i="17"/>
  <c r="CM511" i="17"/>
  <c r="CM512" i="17"/>
  <c r="CM513" i="17"/>
  <c r="CM514" i="17"/>
  <c r="CM515" i="17"/>
  <c r="CM516" i="17"/>
  <c r="CM517" i="17"/>
  <c r="CM518" i="17"/>
  <c r="CM519" i="17"/>
  <c r="CM520" i="17"/>
  <c r="CM521" i="17"/>
  <c r="CM522" i="17"/>
  <c r="CM523" i="17"/>
  <c r="CM524" i="17"/>
  <c r="CM525" i="17"/>
  <c r="CM526" i="17"/>
  <c r="CM527" i="17"/>
  <c r="CM528" i="17"/>
  <c r="CM529" i="17"/>
  <c r="CM530" i="17"/>
  <c r="CM531" i="17"/>
  <c r="CM532" i="17"/>
  <c r="CM533" i="17"/>
  <c r="CM534" i="17"/>
  <c r="CM535" i="17"/>
  <c r="CM536" i="17"/>
  <c r="CM537" i="17"/>
  <c r="CM538" i="17"/>
  <c r="CM539" i="17"/>
  <c r="CM540" i="17"/>
  <c r="CM541" i="17"/>
  <c r="CM542" i="17"/>
  <c r="CM543" i="17"/>
  <c r="CM544" i="17"/>
  <c r="CM545" i="17"/>
  <c r="CM546" i="17"/>
  <c r="CM547" i="17"/>
  <c r="CM548" i="17"/>
  <c r="CM549" i="17"/>
  <c r="CM550" i="17"/>
  <c r="CM551" i="17"/>
  <c r="CM552" i="17"/>
  <c r="CM553" i="17"/>
  <c r="CM554" i="17"/>
  <c r="CM555" i="17"/>
  <c r="CM556" i="17"/>
  <c r="CM557" i="17"/>
  <c r="CM558" i="17"/>
  <c r="CM559" i="17"/>
  <c r="CM560" i="17"/>
  <c r="CM561" i="17"/>
  <c r="CM562" i="17"/>
  <c r="CM563" i="17"/>
  <c r="CM564" i="17"/>
  <c r="CM565" i="17"/>
  <c r="CM566" i="17"/>
  <c r="CM567" i="17"/>
  <c r="CM568" i="17"/>
  <c r="CM569" i="17"/>
  <c r="CM570" i="17"/>
  <c r="CM571" i="17"/>
  <c r="CM572" i="17"/>
  <c r="CM573" i="17"/>
  <c r="CM574" i="17"/>
  <c r="CM575" i="17"/>
  <c r="CM576" i="17"/>
  <c r="CM577" i="17"/>
  <c r="CM578" i="17"/>
  <c r="CM579" i="17"/>
  <c r="CM580" i="17"/>
  <c r="CM581" i="17"/>
  <c r="CM582" i="17"/>
  <c r="CM583" i="17"/>
  <c r="CM584" i="17"/>
  <c r="CM585" i="17"/>
  <c r="CM586" i="17"/>
  <c r="CM587" i="17"/>
  <c r="CM588" i="17"/>
  <c r="CM589" i="17"/>
  <c r="CM590" i="17"/>
  <c r="CM591" i="17"/>
  <c r="CM592" i="17"/>
  <c r="CM593" i="17"/>
  <c r="CM594" i="17"/>
  <c r="CM595" i="17"/>
  <c r="CM596" i="17"/>
  <c r="CM597" i="17"/>
  <c r="CM598" i="17"/>
  <c r="CM599" i="17"/>
  <c r="CM600" i="17"/>
  <c r="CM601" i="17"/>
  <c r="CM602" i="17"/>
  <c r="CM603" i="17"/>
  <c r="CM604" i="17"/>
  <c r="CM605" i="17"/>
  <c r="CM606" i="17"/>
  <c r="CM607" i="17"/>
  <c r="CM608" i="17"/>
  <c r="CM609" i="17"/>
  <c r="CM610" i="17"/>
  <c r="CM611" i="17"/>
  <c r="CM612" i="17"/>
  <c r="CM613" i="17"/>
  <c r="CM614" i="17"/>
  <c r="CM615" i="17"/>
  <c r="CM616" i="17"/>
  <c r="CM617" i="17"/>
  <c r="CM618" i="17"/>
  <c r="CM619" i="17"/>
  <c r="CM620" i="17"/>
  <c r="CM621" i="17"/>
  <c r="CM622" i="17"/>
  <c r="CM623" i="17"/>
  <c r="CM624" i="17"/>
  <c r="CM625" i="17"/>
  <c r="CM626" i="17"/>
  <c r="CM627" i="17"/>
  <c r="CM628" i="17"/>
  <c r="CM629" i="17"/>
  <c r="CM630" i="17"/>
  <c r="CM631" i="17"/>
  <c r="CM632" i="17"/>
  <c r="CM633" i="17"/>
  <c r="CM634" i="17"/>
  <c r="CM635" i="17"/>
  <c r="CM636" i="17"/>
  <c r="CM637" i="17"/>
  <c r="CM638" i="17"/>
  <c r="CM639" i="17"/>
  <c r="CM640" i="17"/>
  <c r="CM641" i="17"/>
  <c r="CM642" i="17"/>
  <c r="CM643" i="17"/>
  <c r="CM644" i="17"/>
  <c r="CM645" i="17"/>
  <c r="CM646" i="17"/>
  <c r="CM647" i="17"/>
  <c r="CM648" i="17"/>
  <c r="CM649" i="17"/>
  <c r="CM650" i="17"/>
  <c r="CM651" i="17"/>
  <c r="CM652" i="17"/>
  <c r="CM653" i="17"/>
  <c r="CM654" i="17"/>
  <c r="CM655" i="17"/>
  <c r="CM656" i="17"/>
  <c r="CM657" i="17"/>
  <c r="CM658" i="17"/>
  <c r="CM659" i="17"/>
  <c r="CM660" i="17"/>
  <c r="CM661" i="17"/>
  <c r="CM662" i="17"/>
  <c r="CM663" i="17"/>
  <c r="CM664" i="17"/>
  <c r="CM665" i="17"/>
  <c r="CM666" i="17"/>
  <c r="CM667" i="17"/>
  <c r="CM668" i="17"/>
  <c r="CM669" i="17"/>
  <c r="CM670" i="17"/>
  <c r="CM671" i="17"/>
  <c r="CM672" i="17"/>
  <c r="CM673" i="17"/>
  <c r="CM674" i="17"/>
  <c r="CM675" i="17"/>
  <c r="CM676" i="17"/>
  <c r="CM677" i="17"/>
  <c r="CM678" i="17"/>
  <c r="CM679" i="17"/>
  <c r="CM680" i="17"/>
  <c r="CM681" i="17"/>
  <c r="CM682" i="17"/>
  <c r="CM683" i="17"/>
  <c r="CM684" i="17"/>
  <c r="CM685" i="17"/>
  <c r="CM686" i="17"/>
  <c r="CM687" i="17"/>
  <c r="CM688" i="17"/>
  <c r="CM689" i="17"/>
  <c r="CM690" i="17"/>
  <c r="CM691" i="17"/>
  <c r="CM692" i="17"/>
  <c r="CM693" i="17"/>
  <c r="CM694" i="17"/>
  <c r="CM695" i="17"/>
  <c r="CM696" i="17"/>
  <c r="CM697" i="17"/>
  <c r="CM698" i="17"/>
  <c r="CM699" i="17"/>
  <c r="CM700" i="17"/>
  <c r="CM701" i="17"/>
  <c r="CM702" i="17"/>
  <c r="CM703" i="17"/>
  <c r="CM704" i="17"/>
  <c r="CM705" i="17"/>
  <c r="CM706" i="17"/>
  <c r="CM707" i="17"/>
  <c r="CM708" i="17"/>
  <c r="CM709" i="17"/>
  <c r="CM710" i="17"/>
  <c r="CM711" i="17"/>
  <c r="CM712" i="17"/>
  <c r="CM713" i="17"/>
  <c r="CM714" i="17"/>
  <c r="CM715" i="17"/>
  <c r="CM716" i="17"/>
  <c r="CM717" i="17"/>
  <c r="CM718" i="17"/>
  <c r="CM719" i="17"/>
  <c r="CM720" i="17"/>
  <c r="CM721" i="17"/>
  <c r="CM722" i="17"/>
  <c r="CM723" i="17"/>
  <c r="CM724" i="17"/>
  <c r="CM725" i="17"/>
  <c r="CM726" i="17"/>
  <c r="CM727" i="17"/>
  <c r="CM728" i="17"/>
  <c r="CM729" i="17"/>
  <c r="CM730" i="17"/>
  <c r="CM731" i="17"/>
  <c r="CM732" i="17"/>
  <c r="CM733" i="17"/>
  <c r="CM734" i="17"/>
  <c r="CM735" i="17"/>
  <c r="CM736" i="17"/>
  <c r="CM737" i="17"/>
  <c r="CM738" i="17"/>
  <c r="CM739" i="17"/>
  <c r="CM740" i="17"/>
  <c r="CM741" i="17"/>
  <c r="CM742" i="17"/>
  <c r="CM743" i="17"/>
  <c r="CM744" i="17"/>
  <c r="CM745" i="17"/>
  <c r="CM746" i="17"/>
  <c r="CM747" i="17"/>
  <c r="CM748" i="17"/>
  <c r="CM749" i="17"/>
  <c r="CM750" i="17"/>
  <c r="CM751" i="17"/>
  <c r="CM752" i="17"/>
  <c r="CM753" i="17"/>
  <c r="CM754" i="17"/>
  <c r="CM755" i="17"/>
  <c r="CM756" i="17"/>
  <c r="CM757" i="17"/>
  <c r="CM758" i="17"/>
  <c r="CM759" i="17"/>
  <c r="CM760" i="17"/>
  <c r="CM761" i="17"/>
  <c r="CM762" i="17"/>
  <c r="CM763" i="17"/>
  <c r="CM764" i="17"/>
  <c r="CM765" i="17"/>
  <c r="CM766" i="17"/>
  <c r="CM767" i="17"/>
  <c r="CM768" i="17"/>
  <c r="CM769" i="17"/>
  <c r="CM770" i="17"/>
  <c r="CM771" i="17"/>
  <c r="CM772" i="17"/>
  <c r="CM773" i="17"/>
  <c r="CM774" i="17"/>
  <c r="CM775" i="17"/>
  <c r="CM776" i="17"/>
  <c r="CM777" i="17"/>
  <c r="CM778" i="17"/>
  <c r="CM779" i="17"/>
  <c r="CM780" i="17"/>
  <c r="CM781" i="17"/>
  <c r="CM782" i="17"/>
  <c r="CM783" i="17"/>
  <c r="CM784" i="17"/>
  <c r="CM785" i="17"/>
  <c r="CM786" i="17"/>
  <c r="CM787" i="17"/>
  <c r="CM788" i="17"/>
  <c r="CM789" i="17"/>
  <c r="CM790" i="17"/>
  <c r="CM791" i="17"/>
  <c r="CM792" i="17"/>
  <c r="CM793" i="17"/>
  <c r="CM794" i="17"/>
  <c r="CM795" i="17"/>
  <c r="CM796" i="17"/>
  <c r="CM797" i="17"/>
  <c r="CM798" i="17"/>
  <c r="CM799" i="17"/>
  <c r="CM800" i="17"/>
  <c r="CM801" i="17"/>
  <c r="CM802" i="17"/>
  <c r="CM803" i="17"/>
  <c r="CM804" i="17"/>
  <c r="CM805" i="17"/>
  <c r="CM806" i="17"/>
  <c r="CM807" i="17"/>
  <c r="CM808" i="17"/>
  <c r="CM809" i="17"/>
  <c r="CM810" i="17"/>
  <c r="CM811" i="17"/>
  <c r="CM812" i="17"/>
  <c r="CM813" i="17"/>
  <c r="CM814" i="17"/>
  <c r="CM815" i="17"/>
  <c r="CM816" i="17"/>
  <c r="O36" i="17"/>
  <c r="CG6" i="17"/>
  <c r="CG7" i="17"/>
  <c r="CG8" i="17"/>
  <c r="U36" i="17"/>
  <c r="S36" i="17"/>
  <c r="Q36" i="17"/>
  <c r="K8" i="16"/>
  <c r="I8" i="16"/>
  <c r="M8" i="16"/>
  <c r="I9" i="17"/>
  <c r="CJ9" i="17"/>
  <c r="A37" i="17"/>
  <c r="I19" i="17"/>
  <c r="CC30" i="17"/>
  <c r="CC31" i="17" s="1"/>
  <c r="CC34" i="17" s="1"/>
  <c r="CC35" i="17"/>
  <c r="CC36" i="17" s="1"/>
  <c r="CC37" i="17" s="1"/>
  <c r="CC38" i="17" s="1"/>
  <c r="CC39" i="17" s="1"/>
  <c r="CC40" i="17" s="1"/>
  <c r="CC41" i="17" s="1"/>
  <c r="CC42" i="17" s="1"/>
  <c r="CC43" i="17" s="1"/>
  <c r="CC44" i="17" s="1"/>
  <c r="CC45" i="17" s="1"/>
  <c r="CC46" i="17" s="1"/>
  <c r="CC47" i="17" s="1"/>
  <c r="CC48" i="17" s="1"/>
  <c r="CC49" i="17" s="1"/>
  <c r="CC50" i="17" s="1"/>
  <c r="CC51" i="17" s="1"/>
  <c r="CC52" i="17" s="1"/>
  <c r="CC53" i="17" s="1"/>
  <c r="CC54" i="17" s="1"/>
  <c r="CC55" i="17" s="1"/>
  <c r="CC56" i="17" s="1"/>
  <c r="CC57" i="17" s="1"/>
  <c r="CC58" i="17" s="1"/>
  <c r="CC59" i="17" s="1"/>
  <c r="CC60" i="17" s="1"/>
  <c r="CC61" i="17" s="1"/>
  <c r="CC62" i="17" s="1"/>
  <c r="CC63" i="17" s="1"/>
  <c r="CC64" i="17" s="1"/>
  <c r="CC65" i="17" s="1"/>
  <c r="CC66" i="17" s="1"/>
  <c r="CC67" i="17" s="1"/>
  <c r="CC68" i="17" s="1"/>
  <c r="CC69" i="17" s="1"/>
  <c r="CC70" i="17" s="1"/>
  <c r="CC71" i="17" s="1"/>
  <c r="CC72" i="17" s="1"/>
  <c r="CC73" i="17" s="1"/>
  <c r="CC74" i="17" s="1"/>
  <c r="CC75" i="17" s="1"/>
  <c r="CC76" i="17" s="1"/>
  <c r="CC77" i="17" s="1"/>
  <c r="CC78" i="17" s="1"/>
  <c r="CC79" i="17" s="1"/>
  <c r="CC80" i="17" s="1"/>
  <c r="CC81" i="17" s="1"/>
  <c r="CC82" i="17" s="1"/>
  <c r="CC83" i="17" s="1"/>
  <c r="CC84" i="17" s="1"/>
  <c r="CC85" i="17" s="1"/>
  <c r="CC86" i="17" s="1"/>
  <c r="CC87" i="17" s="1"/>
  <c r="CC88" i="17" s="1"/>
  <c r="CC89" i="17" s="1"/>
  <c r="CC90" i="17" s="1"/>
  <c r="CC91" i="17" s="1"/>
  <c r="CC92" i="17" s="1"/>
  <c r="CC93" i="17" s="1"/>
  <c r="CC94" i="17" s="1"/>
  <c r="CC95" i="17" s="1"/>
  <c r="CC96" i="17" s="1"/>
  <c r="CC97" i="17" s="1"/>
  <c r="CC98" i="17" s="1"/>
  <c r="CC99" i="17" s="1"/>
  <c r="CC100" i="17" s="1"/>
  <c r="CC101" i="17" s="1"/>
  <c r="CC102" i="17" s="1"/>
  <c r="CC103" i="17" s="1"/>
  <c r="CC104" i="17" s="1"/>
  <c r="CC105" i="17" s="1"/>
  <c r="CC106" i="17" s="1"/>
  <c r="CC107" i="17" s="1"/>
  <c r="CC108" i="17" s="1"/>
  <c r="CC109" i="17" s="1"/>
  <c r="CC110" i="17" s="1"/>
  <c r="CC111" i="17" s="1"/>
  <c r="CC112" i="17" s="1"/>
  <c r="CC113" i="17" s="1"/>
  <c r="CC114" i="17" s="1"/>
  <c r="CC115" i="17" s="1"/>
  <c r="CC116" i="17" s="1"/>
  <c r="CC117" i="17" s="1"/>
  <c r="CC118" i="17" s="1"/>
  <c r="CC119" i="17" s="1"/>
  <c r="CC120" i="17" s="1"/>
  <c r="CC121" i="17" s="1"/>
  <c r="CC122" i="17" s="1"/>
  <c r="CC123" i="17" s="1"/>
  <c r="CC124" i="17" s="1"/>
  <c r="CC125" i="17" s="1"/>
  <c r="CC126" i="17" s="1"/>
  <c r="CC127" i="17" s="1"/>
  <c r="CC128" i="17" s="1"/>
  <c r="CC129" i="17" s="1"/>
  <c r="CC130" i="17" s="1"/>
  <c r="CC131" i="17" s="1"/>
  <c r="CC132" i="17" s="1"/>
  <c r="CC133" i="17" s="1"/>
  <c r="CC134" i="17" s="1"/>
  <c r="CC135" i="17" s="1"/>
  <c r="CC136" i="17" s="1"/>
  <c r="CC137" i="17" s="1"/>
  <c r="CC138" i="17" s="1"/>
  <c r="CC139" i="17" s="1"/>
  <c r="CC140" i="17" s="1"/>
  <c r="CC141" i="17" s="1"/>
  <c r="CC142" i="17" s="1"/>
  <c r="CC143" i="17" s="1"/>
  <c r="CC144" i="17" s="1"/>
  <c r="CC145" i="17" s="1"/>
  <c r="CC146" i="17" s="1"/>
  <c r="CC147" i="17" s="1"/>
  <c r="CC148" i="17" s="1"/>
  <c r="CC149" i="17" s="1"/>
  <c r="CC150" i="17" s="1"/>
  <c r="CC151" i="17" s="1"/>
  <c r="CC152" i="17" s="1"/>
  <c r="CC153" i="17" s="1"/>
  <c r="CC154" i="17" s="1"/>
  <c r="CC155" i="17" s="1"/>
  <c r="CC156" i="17" s="1"/>
  <c r="CC157" i="17" s="1"/>
  <c r="CC158" i="17" s="1"/>
  <c r="CC159" i="17" s="1"/>
  <c r="CC160" i="17" s="1"/>
  <c r="CC161" i="17" s="1"/>
  <c r="CC162" i="17" s="1"/>
  <c r="CC163" i="17" s="1"/>
  <c r="CC164" i="17" s="1"/>
  <c r="CC165" i="17" s="1"/>
  <c r="CC166" i="17" s="1"/>
  <c r="CC167" i="17" s="1"/>
  <c r="CC168" i="17" s="1"/>
  <c r="CC169" i="17" s="1"/>
  <c r="CC170" i="17" s="1"/>
  <c r="CC171" i="17" s="1"/>
  <c r="CC172" i="17" s="1"/>
  <c r="CC173" i="17" s="1"/>
  <c r="CC174" i="17" s="1"/>
  <c r="CC175" i="17" s="1"/>
  <c r="CC176" i="17" s="1"/>
  <c r="CC177" i="17" s="1"/>
  <c r="CC178" i="17" s="1"/>
  <c r="CC179" i="17" s="1"/>
  <c r="CC180" i="17" s="1"/>
  <c r="CC181" i="17" s="1"/>
  <c r="CC182" i="17" s="1"/>
  <c r="CC183" i="17" s="1"/>
  <c r="CC184" i="17" s="1"/>
  <c r="CC185" i="17" s="1"/>
  <c r="CC186" i="17" s="1"/>
  <c r="CC187" i="17" s="1"/>
  <c r="CC188" i="17" s="1"/>
  <c r="CC189" i="17" s="1"/>
  <c r="CC190" i="17" s="1"/>
  <c r="CC191" i="17" s="1"/>
  <c r="CC192" i="17" s="1"/>
  <c r="CC193" i="17" s="1"/>
  <c r="CC194" i="17" s="1"/>
  <c r="CC195" i="17" s="1"/>
  <c r="CC196" i="17" s="1"/>
  <c r="CC197" i="17" s="1"/>
  <c r="CC198" i="17" s="1"/>
  <c r="CC199" i="17" s="1"/>
  <c r="CC200" i="17" s="1"/>
  <c r="CC201" i="17" s="1"/>
  <c r="CC202" i="17" s="1"/>
  <c r="CC203" i="17" s="1"/>
  <c r="CC204" i="17" s="1"/>
  <c r="CC205" i="17" s="1"/>
  <c r="CC206" i="17" s="1"/>
  <c r="CC207" i="17" s="1"/>
  <c r="CC208" i="17" s="1"/>
  <c r="CC209" i="17" s="1"/>
  <c r="CC210" i="17" s="1"/>
  <c r="CC211" i="17" s="1"/>
  <c r="CC212" i="17" s="1"/>
  <c r="CC213" i="17" s="1"/>
  <c r="CC214" i="17" s="1"/>
  <c r="CC215" i="17" s="1"/>
  <c r="CC216" i="17" s="1"/>
  <c r="CC217" i="17" s="1"/>
  <c r="CC218" i="17" s="1"/>
  <c r="CC219" i="17" s="1"/>
  <c r="CC220" i="17" s="1"/>
  <c r="CC221" i="17" s="1"/>
  <c r="CC222" i="17" s="1"/>
  <c r="CC223" i="17" s="1"/>
  <c r="CC224" i="17" s="1"/>
  <c r="CC225" i="17" s="1"/>
  <c r="CC226" i="17" s="1"/>
  <c r="CC227" i="17" s="1"/>
  <c r="CC228" i="17" s="1"/>
  <c r="CC229" i="17" s="1"/>
  <c r="CC230" i="17" s="1"/>
  <c r="CC231" i="17" s="1"/>
  <c r="CC232" i="17" s="1"/>
  <c r="CC233" i="17" s="1"/>
  <c r="CC234" i="17" s="1"/>
  <c r="CC235" i="17" s="1"/>
  <c r="CC236" i="17" s="1"/>
  <c r="CC237" i="17" s="1"/>
  <c r="CC238" i="17" s="1"/>
  <c r="CC239" i="17" s="1"/>
  <c r="CC240" i="17" s="1"/>
  <c r="CC241" i="17" s="1"/>
  <c r="CC242" i="17" s="1"/>
  <c r="CC243" i="17" s="1"/>
  <c r="CC244" i="17" s="1"/>
  <c r="CC245" i="17" s="1"/>
  <c r="CC246" i="17" s="1"/>
  <c r="CC247" i="17" s="1"/>
  <c r="CC248" i="17" s="1"/>
  <c r="CC249" i="17" s="1"/>
  <c r="CC250" i="17" s="1"/>
  <c r="CC251" i="17" s="1"/>
  <c r="CC252" i="17" s="1"/>
  <c r="CC253" i="17" s="1"/>
  <c r="CC254" i="17" s="1"/>
  <c r="CC255" i="17" s="1"/>
  <c r="CC256" i="17" s="1"/>
  <c r="CC257" i="17" s="1"/>
  <c r="CC258" i="17" s="1"/>
  <c r="CC259" i="17" s="1"/>
  <c r="CC260" i="17" s="1"/>
  <c r="CC261" i="17" s="1"/>
  <c r="CC262" i="17" s="1"/>
  <c r="CC263" i="17" s="1"/>
  <c r="CC264" i="17" s="1"/>
  <c r="CC265" i="17" s="1"/>
  <c r="CC266" i="17" s="1"/>
  <c r="CC267" i="17" s="1"/>
  <c r="CC268" i="17" s="1"/>
  <c r="CC269" i="17" s="1"/>
  <c r="CC270" i="17" s="1"/>
  <c r="CC271" i="17" s="1"/>
  <c r="CC272" i="17" s="1"/>
  <c r="CC273" i="17" s="1"/>
  <c r="CC274" i="17" s="1"/>
  <c r="CC275" i="17" s="1"/>
  <c r="CC276" i="17" s="1"/>
  <c r="CC277" i="17" s="1"/>
  <c r="CC278" i="17" s="1"/>
  <c r="CC279" i="17" s="1"/>
  <c r="CC280" i="17" s="1"/>
  <c r="CC281" i="17" s="1"/>
  <c r="CC282" i="17" s="1"/>
  <c r="CC283" i="17" s="1"/>
  <c r="CC284" i="17" s="1"/>
  <c r="CC285" i="17" s="1"/>
  <c r="CC286" i="17" s="1"/>
  <c r="CC287" i="17" s="1"/>
  <c r="CC288" i="17" s="1"/>
  <c r="CC289" i="17" s="1"/>
  <c r="CC290" i="17" s="1"/>
  <c r="CC291" i="17" s="1"/>
  <c r="CC292" i="17" s="1"/>
  <c r="CC293" i="17" s="1"/>
  <c r="CC294" i="17" s="1"/>
  <c r="CC295" i="17" s="1"/>
  <c r="CC296" i="17" s="1"/>
  <c r="CC297" i="17" s="1"/>
  <c r="CC298" i="17" s="1"/>
  <c r="CC299" i="17" s="1"/>
  <c r="CC300" i="17" s="1"/>
  <c r="CC301" i="17" s="1"/>
  <c r="CC302" i="17" s="1"/>
  <c r="CC303" i="17" s="1"/>
  <c r="CC304" i="17" s="1"/>
  <c r="CC305" i="17" s="1"/>
  <c r="CC306" i="17" s="1"/>
  <c r="CC307" i="17" s="1"/>
  <c r="CC308" i="17" s="1"/>
  <c r="CC309" i="17" s="1"/>
  <c r="CC310" i="17" s="1"/>
  <c r="CC311" i="17" s="1"/>
  <c r="CC312" i="17" s="1"/>
  <c r="CC313" i="17" s="1"/>
  <c r="CC314" i="17" s="1"/>
  <c r="CC315" i="17" s="1"/>
  <c r="CC316" i="17" s="1"/>
  <c r="CC317" i="17" s="1"/>
  <c r="CC318" i="17" s="1"/>
  <c r="CC319" i="17" s="1"/>
  <c r="CC320" i="17" s="1"/>
  <c r="CC321" i="17" s="1"/>
  <c r="CC322" i="17" s="1"/>
  <c r="CC323" i="17" s="1"/>
  <c r="CC324" i="17" s="1"/>
  <c r="CC325" i="17" s="1"/>
  <c r="CC326" i="17" s="1"/>
  <c r="CC327" i="17" s="1"/>
  <c r="CC328" i="17" s="1"/>
  <c r="CC329" i="17" s="1"/>
  <c r="CC330" i="17" s="1"/>
  <c r="CC331" i="17" s="1"/>
  <c r="CC332" i="17" s="1"/>
  <c r="CC333" i="17" s="1"/>
  <c r="CC334" i="17" s="1"/>
  <c r="CC335" i="17" s="1"/>
  <c r="CC336" i="17" s="1"/>
  <c r="CC337" i="17" s="1"/>
  <c r="CC338" i="17" s="1"/>
  <c r="CC339" i="17" s="1"/>
  <c r="CC340" i="17" s="1"/>
  <c r="CC341" i="17" s="1"/>
  <c r="CC342" i="17" s="1"/>
  <c r="CC343" i="17" s="1"/>
  <c r="CC344" i="17" s="1"/>
  <c r="CC345" i="17" s="1"/>
  <c r="CC346" i="17" s="1"/>
  <c r="CC347" i="17" s="1"/>
  <c r="CC348" i="17" s="1"/>
  <c r="CC349" i="17" s="1"/>
  <c r="CC350" i="17" s="1"/>
  <c r="CC351" i="17" s="1"/>
  <c r="CC352" i="17" s="1"/>
  <c r="CC353" i="17" s="1"/>
  <c r="CC354" i="17" s="1"/>
  <c r="CC355" i="17" s="1"/>
  <c r="CC356" i="17" s="1"/>
  <c r="CC357" i="17" s="1"/>
  <c r="CC358" i="17" s="1"/>
  <c r="CC359" i="17" s="1"/>
  <c r="CC360" i="17" s="1"/>
  <c r="CC361" i="17" s="1"/>
  <c r="CC362" i="17" s="1"/>
  <c r="CC363" i="17" s="1"/>
  <c r="CC364" i="17" s="1"/>
  <c r="CC365" i="17" s="1"/>
  <c r="CC366" i="17" s="1"/>
  <c r="CC367" i="17" s="1"/>
  <c r="CC368" i="17" s="1"/>
  <c r="CC369" i="17" s="1"/>
  <c r="CC370" i="17" s="1"/>
  <c r="CC371" i="17" s="1"/>
  <c r="CC372" i="17" s="1"/>
  <c r="CC373" i="17" s="1"/>
  <c r="CC374" i="17" s="1"/>
  <c r="CC375" i="17" s="1"/>
  <c r="CC376" i="17" s="1"/>
  <c r="CC377" i="17" s="1"/>
  <c r="CC378" i="17" s="1"/>
  <c r="CC379" i="17" s="1"/>
  <c r="CC380" i="17" s="1"/>
  <c r="CC381" i="17" s="1"/>
  <c r="CC382" i="17" s="1"/>
  <c r="CC383" i="17" s="1"/>
  <c r="CC384" i="17" s="1"/>
  <c r="CC385" i="17" s="1"/>
  <c r="CC386" i="17" s="1"/>
  <c r="CC387" i="17" s="1"/>
  <c r="CC388" i="17" s="1"/>
  <c r="CC389" i="17" s="1"/>
  <c r="CC390" i="17" s="1"/>
  <c r="CC391" i="17" s="1"/>
  <c r="CC392" i="17" s="1"/>
  <c r="CC393" i="17" s="1"/>
  <c r="CC394" i="17" s="1"/>
  <c r="CC395" i="17" s="1"/>
  <c r="CC396" i="17" s="1"/>
  <c r="CC397" i="17" s="1"/>
  <c r="CC398" i="17" s="1"/>
  <c r="CC399" i="17" s="1"/>
  <c r="CC400" i="17" s="1"/>
  <c r="CC401" i="17" s="1"/>
  <c r="CC402" i="17" s="1"/>
  <c r="CC403" i="17" s="1"/>
  <c r="CC404" i="17" s="1"/>
  <c r="CC405" i="17" s="1"/>
  <c r="I36" i="17"/>
  <c r="A10" i="16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C37" i="17" l="1"/>
  <c r="CM318" i="17"/>
  <c r="CM286" i="17"/>
  <c r="CM254" i="17"/>
  <c r="CM222" i="17"/>
  <c r="CM190" i="17"/>
  <c r="CM158" i="17"/>
  <c r="CM126" i="17"/>
  <c r="CM94" i="17"/>
  <c r="CM37" i="17"/>
  <c r="CN37" i="17" s="1"/>
  <c r="CO37" i="17" s="1"/>
  <c r="CL38" i="17" s="1"/>
  <c r="CM39" i="17"/>
  <c r="CM43" i="17"/>
  <c r="CM47" i="17"/>
  <c r="CM51" i="17"/>
  <c r="CM55" i="17"/>
  <c r="CM59" i="17"/>
  <c r="CM63" i="17"/>
  <c r="CM67" i="17"/>
  <c r="CM71" i="17"/>
  <c r="CM75" i="17"/>
  <c r="CM79" i="17"/>
  <c r="CM83" i="17"/>
  <c r="CM87" i="17"/>
  <c r="CM91" i="17"/>
  <c r="CM95" i="17"/>
  <c r="CM99" i="17"/>
  <c r="CM103" i="17"/>
  <c r="CM107" i="17"/>
  <c r="CM111" i="17"/>
  <c r="CM115" i="17"/>
  <c r="CM119" i="17"/>
  <c r="CM123" i="17"/>
  <c r="CM127" i="17"/>
  <c r="CM131" i="17"/>
  <c r="CM135" i="17"/>
  <c r="CM139" i="17"/>
  <c r="CM143" i="17"/>
  <c r="CM147" i="17"/>
  <c r="CM151" i="17"/>
  <c r="CM155" i="17"/>
  <c r="CM159" i="17"/>
  <c r="CM163" i="17"/>
  <c r="CM167" i="17"/>
  <c r="CM171" i="17"/>
  <c r="CM175" i="17"/>
  <c r="CM179" i="17"/>
  <c r="CM183" i="17"/>
  <c r="CM187" i="17"/>
  <c r="CM191" i="17"/>
  <c r="CM195" i="17"/>
  <c r="CM199" i="17"/>
  <c r="CM203" i="17"/>
  <c r="CM207" i="17"/>
  <c r="CM211" i="17"/>
  <c r="CM215" i="17"/>
  <c r="CM219" i="17"/>
  <c r="CM223" i="17"/>
  <c r="CM227" i="17"/>
  <c r="CM231" i="17"/>
  <c r="CM235" i="17"/>
  <c r="CM239" i="17"/>
  <c r="CM243" i="17"/>
  <c r="CM247" i="17"/>
  <c r="CM251" i="17"/>
  <c r="CM255" i="17"/>
  <c r="CM259" i="17"/>
  <c r="CM263" i="17"/>
  <c r="CM267" i="17"/>
  <c r="CM271" i="17"/>
  <c r="CM275" i="17"/>
  <c r="CM279" i="17"/>
  <c r="CM283" i="17"/>
  <c r="CM287" i="17"/>
  <c r="CM291" i="17"/>
  <c r="CM295" i="17"/>
  <c r="CM299" i="17"/>
  <c r="CM303" i="17"/>
  <c r="CM307" i="17"/>
  <c r="CM311" i="17"/>
  <c r="CM315" i="17"/>
  <c r="CM319" i="17"/>
  <c r="CM323" i="17"/>
  <c r="CM327" i="17"/>
  <c r="CM331" i="17"/>
  <c r="CM335" i="17"/>
  <c r="CM339" i="17"/>
  <c r="CM343" i="17"/>
  <c r="CM347" i="17"/>
  <c r="CM351" i="17"/>
  <c r="CM355" i="17"/>
  <c r="CM359" i="17"/>
  <c r="CM363" i="17"/>
  <c r="CM367" i="17"/>
  <c r="CM371" i="17"/>
  <c r="CM40" i="17"/>
  <c r="CM44" i="17"/>
  <c r="CM48" i="17"/>
  <c r="CM52" i="17"/>
  <c r="CM56" i="17"/>
  <c r="CM60" i="17"/>
  <c r="CM64" i="17"/>
  <c r="CM68" i="17"/>
  <c r="CM72" i="17"/>
  <c r="CM76" i="17"/>
  <c r="CM80" i="17"/>
  <c r="CM84" i="17"/>
  <c r="CM88" i="17"/>
  <c r="CM92" i="17"/>
  <c r="CM96" i="17"/>
  <c r="CM100" i="17"/>
  <c r="CM104" i="17"/>
  <c r="CM108" i="17"/>
  <c r="CM112" i="17"/>
  <c r="CM116" i="17"/>
  <c r="CM120" i="17"/>
  <c r="CM124" i="17"/>
  <c r="CM128" i="17"/>
  <c r="CM132" i="17"/>
  <c r="CM136" i="17"/>
  <c r="CM140" i="17"/>
  <c r="CM144" i="17"/>
  <c r="CM148" i="17"/>
  <c r="CM152" i="17"/>
  <c r="CM156" i="17"/>
  <c r="CM160" i="17"/>
  <c r="CM164" i="17"/>
  <c r="CM168" i="17"/>
  <c r="CM172" i="17"/>
  <c r="CM176" i="17"/>
  <c r="CM180" i="17"/>
  <c r="CM184" i="17"/>
  <c r="CM188" i="17"/>
  <c r="CM192" i="17"/>
  <c r="CM196" i="17"/>
  <c r="CM200" i="17"/>
  <c r="CM204" i="17"/>
  <c r="CM208" i="17"/>
  <c r="CM212" i="17"/>
  <c r="CM216" i="17"/>
  <c r="CM220" i="17"/>
  <c r="CM224" i="17"/>
  <c r="CM228" i="17"/>
  <c r="CM232" i="17"/>
  <c r="CM236" i="17"/>
  <c r="CM240" i="17"/>
  <c r="CM244" i="17"/>
  <c r="CM248" i="17"/>
  <c r="CM252" i="17"/>
  <c r="CM256" i="17"/>
  <c r="CM260" i="17"/>
  <c r="CM264" i="17"/>
  <c r="CM268" i="17"/>
  <c r="CM272" i="17"/>
  <c r="CM276" i="17"/>
  <c r="CM280" i="17"/>
  <c r="CM284" i="17"/>
  <c r="CM288" i="17"/>
  <c r="CM292" i="17"/>
  <c r="CM296" i="17"/>
  <c r="CM300" i="17"/>
  <c r="CM304" i="17"/>
  <c r="CM308" i="17"/>
  <c r="CM312" i="17"/>
  <c r="CM316" i="17"/>
  <c r="CM320" i="17"/>
  <c r="CM324" i="17"/>
  <c r="CM328" i="17"/>
  <c r="CM332" i="17"/>
  <c r="CM336" i="17"/>
  <c r="CM340" i="17"/>
  <c r="CM344" i="17"/>
  <c r="CM348" i="17"/>
  <c r="CM352" i="17"/>
  <c r="CM356" i="17"/>
  <c r="CM360" i="17"/>
  <c r="CM364" i="17"/>
  <c r="CM368" i="17"/>
  <c r="CM372" i="17"/>
  <c r="CM349" i="17"/>
  <c r="CM341" i="17"/>
  <c r="CM333" i="17"/>
  <c r="CM325" i="17"/>
  <c r="CM317" i="17"/>
  <c r="CM309" i="17"/>
  <c r="CM301" i="17"/>
  <c r="CM293" i="17"/>
  <c r="CM285" i="17"/>
  <c r="CM277" i="17"/>
  <c r="CM269" i="17"/>
  <c r="CM261" i="17"/>
  <c r="CM253" i="17"/>
  <c r="CM245" i="17"/>
  <c r="CM237" i="17"/>
  <c r="CM229" i="17"/>
  <c r="CM221" i="17"/>
  <c r="CM213" i="17"/>
  <c r="CM205" i="17"/>
  <c r="CM197" i="17"/>
  <c r="CM189" i="17"/>
  <c r="CM181" i="17"/>
  <c r="CM173" i="17"/>
  <c r="CM165" i="17"/>
  <c r="CM157" i="17"/>
  <c r="CM149" i="17"/>
  <c r="CM141" i="17"/>
  <c r="CM133" i="17"/>
  <c r="CM125" i="17"/>
  <c r="CM117" i="17"/>
  <c r="CM109" i="17"/>
  <c r="CM101" i="17"/>
  <c r="CM93" i="17"/>
  <c r="CM85" i="17"/>
  <c r="CM77" i="17"/>
  <c r="CM69" i="17"/>
  <c r="CM61" i="17"/>
  <c r="CM53" i="17"/>
  <c r="CM45" i="17"/>
  <c r="CM38" i="17"/>
  <c r="CN38" i="17" s="1"/>
  <c r="CO38" i="17" s="1"/>
  <c r="CL39" i="17" s="1"/>
  <c r="CM346" i="17"/>
  <c r="CM338" i="17"/>
  <c r="CM330" i="17"/>
  <c r="CM322" i="17"/>
  <c r="CM314" i="17"/>
  <c r="CM306" i="17"/>
  <c r="CM298" i="17"/>
  <c r="CM290" i="17"/>
  <c r="CM282" i="17"/>
  <c r="CM274" i="17"/>
  <c r="CM266" i="17"/>
  <c r="CM258" i="17"/>
  <c r="CM250" i="17"/>
  <c r="CM242" i="17"/>
  <c r="CM234" i="17"/>
  <c r="CM226" i="17"/>
  <c r="CM218" i="17"/>
  <c r="CM210" i="17"/>
  <c r="CM202" i="17"/>
  <c r="CM194" i="17"/>
  <c r="CM186" i="17"/>
  <c r="CM178" i="17"/>
  <c r="CM170" i="17"/>
  <c r="CM162" i="17"/>
  <c r="CM154" i="17"/>
  <c r="CM146" i="17"/>
  <c r="CM138" i="17"/>
  <c r="CM130" i="17"/>
  <c r="CM122" i="17"/>
  <c r="CM114" i="17"/>
  <c r="CM106" i="17"/>
  <c r="CM98" i="17"/>
  <c r="CM90" i="17"/>
  <c r="CM82" i="17"/>
  <c r="CM74" i="17"/>
  <c r="CM66" i="17"/>
  <c r="CM58" i="17"/>
  <c r="CM50" i="17"/>
  <c r="CM42" i="17"/>
  <c r="CM345" i="17"/>
  <c r="CM337" i="17"/>
  <c r="CM329" i="17"/>
  <c r="CM321" i="17"/>
  <c r="CM313" i="17"/>
  <c r="CM305" i="17"/>
  <c r="CM297" i="17"/>
  <c r="CM289" i="17"/>
  <c r="CM281" i="17"/>
  <c r="CM273" i="17"/>
  <c r="CM265" i="17"/>
  <c r="CM257" i="17"/>
  <c r="CM249" i="17"/>
  <c r="CM241" i="17"/>
  <c r="CM233" i="17"/>
  <c r="CM225" i="17"/>
  <c r="CM217" i="17"/>
  <c r="CM209" i="17"/>
  <c r="CM201" i="17"/>
  <c r="CM193" i="17"/>
  <c r="CM185" i="17"/>
  <c r="CM177" i="17"/>
  <c r="CM169" i="17"/>
  <c r="CM161" i="17"/>
  <c r="CM153" i="17"/>
  <c r="CM145" i="17"/>
  <c r="CM137" i="17"/>
  <c r="CM129" i="17"/>
  <c r="CM121" i="17"/>
  <c r="CM113" i="17"/>
  <c r="CM105" i="17"/>
  <c r="CM97" i="17"/>
  <c r="CM89" i="17"/>
  <c r="CM81" i="17"/>
  <c r="CM73" i="17"/>
  <c r="CM65" i="17"/>
  <c r="CM57" i="17"/>
  <c r="CM49" i="17"/>
  <c r="CM41" i="17"/>
  <c r="CJ28" i="17"/>
  <c r="CG9" i="17"/>
  <c r="O11" i="16"/>
  <c r="C12" i="16"/>
  <c r="H12" i="16" s="1"/>
  <c r="CN39" i="17" l="1"/>
  <c r="CO39" i="17" s="1"/>
  <c r="H37" i="17"/>
  <c r="I37" i="17" s="1"/>
  <c r="S37" i="17"/>
  <c r="O12" i="16"/>
  <c r="C13" i="16"/>
  <c r="H13" i="16" s="1"/>
  <c r="CL40" i="17"/>
  <c r="CN40" i="17" s="1"/>
  <c r="CO40" i="17" s="1"/>
  <c r="P12" i="16"/>
  <c r="W40" i="17" s="1"/>
  <c r="P11" i="16"/>
  <c r="W39" i="17" s="1"/>
  <c r="CH29" i="17"/>
  <c r="CD29" i="17"/>
  <c r="CE29" i="17" s="1"/>
  <c r="CF29" i="17"/>
  <c r="CG29" i="17"/>
  <c r="E38" i="17" l="1"/>
  <c r="I9" i="16"/>
  <c r="B38" i="17"/>
  <c r="C38" i="17" s="1"/>
  <c r="S38" i="17" s="1"/>
  <c r="A38" i="17"/>
  <c r="A39" i="17" s="1"/>
  <c r="D38" i="17"/>
  <c r="G38" i="17"/>
  <c r="H38" i="17"/>
  <c r="I38" i="17" s="1"/>
  <c r="I10" i="16" s="1"/>
  <c r="C14" i="16"/>
  <c r="H14" i="16" s="1"/>
  <c r="O13" i="16"/>
  <c r="CI29" i="17"/>
  <c r="CJ29" i="17" s="1"/>
  <c r="U37" i="17"/>
  <c r="CL41" i="17"/>
  <c r="CN41" i="17" s="1"/>
  <c r="CO41" i="17" s="1"/>
  <c r="B39" i="17"/>
  <c r="C39" i="17" s="1"/>
  <c r="G39" i="17" l="1"/>
  <c r="D39" i="17"/>
  <c r="E39" i="17"/>
  <c r="S39" i="17"/>
  <c r="P13" i="16"/>
  <c r="W41" i="17" s="1"/>
  <c r="CL42" i="17"/>
  <c r="CN42" i="17" s="1"/>
  <c r="CO42" i="17" s="1"/>
  <c r="CF30" i="17"/>
  <c r="CG30" i="17"/>
  <c r="CD30" i="17"/>
  <c r="CE30" i="17" s="1"/>
  <c r="CH30" i="17"/>
  <c r="M9" i="16"/>
  <c r="Q37" i="17"/>
  <c r="O14" i="16"/>
  <c r="C15" i="16"/>
  <c r="H15" i="16" s="1"/>
  <c r="CI30" i="17" l="1"/>
  <c r="CJ30" i="17" s="1"/>
  <c r="H39" i="17"/>
  <c r="I39" i="17" s="1"/>
  <c r="CF31" i="17"/>
  <c r="CG31" i="17"/>
  <c r="CD31" i="17"/>
  <c r="CE31" i="17" s="1"/>
  <c r="CH31" i="17"/>
  <c r="Q38" i="17"/>
  <c r="M10" i="16"/>
  <c r="CL43" i="17"/>
  <c r="CN43" i="17" s="1"/>
  <c r="CO43" i="17" s="1"/>
  <c r="P14" i="16"/>
  <c r="W42" i="17" s="1"/>
  <c r="U38" i="17"/>
  <c r="O15" i="16"/>
  <c r="C16" i="16"/>
  <c r="H16" i="16" s="1"/>
  <c r="G40" i="17" l="1"/>
  <c r="A40" i="17"/>
  <c r="B40" i="17"/>
  <c r="C40" i="17" s="1"/>
  <c r="S40" i="17" s="1"/>
  <c r="D40" i="17"/>
  <c r="H40" i="17" s="1"/>
  <c r="I40" i="17" s="1"/>
  <c r="I11" i="16"/>
  <c r="E40" i="17"/>
  <c r="CI31" i="17"/>
  <c r="CJ31" i="17" s="1"/>
  <c r="U39" i="17"/>
  <c r="CL44" i="17"/>
  <c r="CN44" i="17" s="1"/>
  <c r="CO44" i="17" s="1"/>
  <c r="O16" i="16"/>
  <c r="C17" i="16"/>
  <c r="H17" i="16" s="1"/>
  <c r="P15" i="16"/>
  <c r="W43" i="17" s="1"/>
  <c r="G41" i="17" l="1"/>
  <c r="E41" i="17"/>
  <c r="B41" i="17"/>
  <c r="C41" i="17" s="1"/>
  <c r="I12" i="16"/>
  <c r="D41" i="17"/>
  <c r="A41" i="17"/>
  <c r="CL45" i="17"/>
  <c r="CN45" i="17" s="1"/>
  <c r="CO45" i="17"/>
  <c r="P16" i="16"/>
  <c r="W44" i="17" s="1"/>
  <c r="C18" i="16"/>
  <c r="H18" i="16" s="1"/>
  <c r="O17" i="16"/>
  <c r="CG34" i="17"/>
  <c r="CD34" i="17"/>
  <c r="CE34" i="17" s="1"/>
  <c r="CH34" i="17"/>
  <c r="CF34" i="17"/>
  <c r="M11" i="16"/>
  <c r="Q39" i="17"/>
  <c r="P17" i="16"/>
  <c r="W45" i="17" s="1"/>
  <c r="S41" i="17" l="1"/>
  <c r="H41" i="17"/>
  <c r="I41" i="17" s="1"/>
  <c r="U40" i="17"/>
  <c r="CL46" i="17"/>
  <c r="CN46" i="17" s="1"/>
  <c r="CO46" i="17" s="1"/>
  <c r="CI34" i="17"/>
  <c r="CJ34" i="17" s="1"/>
  <c r="O18" i="16"/>
  <c r="C19" i="16"/>
  <c r="H19" i="16" s="1"/>
  <c r="D42" i="17" l="1"/>
  <c r="E42" i="17"/>
  <c r="G42" i="17"/>
  <c r="A42" i="17"/>
  <c r="B42" i="17"/>
  <c r="C42" i="17" s="1"/>
  <c r="S42" i="17" s="1"/>
  <c r="I13" i="16"/>
  <c r="CL47" i="17"/>
  <c r="CN47" i="17" s="1"/>
  <c r="CO47" i="17" s="1"/>
  <c r="P19" i="16"/>
  <c r="W47" i="17" s="1"/>
  <c r="CD35" i="17"/>
  <c r="CE35" i="17" s="1"/>
  <c r="CH35" i="17"/>
  <c r="CF35" i="17"/>
  <c r="CG35" i="17"/>
  <c r="M12" i="16"/>
  <c r="Q40" i="17"/>
  <c r="O19" i="16"/>
  <c r="C20" i="16"/>
  <c r="H20" i="16" s="1"/>
  <c r="P18" i="16"/>
  <c r="W46" i="17" s="1"/>
  <c r="H42" i="17" l="1"/>
  <c r="I42" i="17" s="1"/>
  <c r="U41" i="17"/>
  <c r="CI35" i="17"/>
  <c r="CJ35" i="17" s="1"/>
  <c r="O20" i="16"/>
  <c r="P20" i="16" s="1"/>
  <c r="W48" i="17" s="1"/>
  <c r="C21" i="16"/>
  <c r="H21" i="16" s="1"/>
  <c r="CL48" i="17"/>
  <c r="CN48" i="17" s="1"/>
  <c r="CO48" i="17"/>
  <c r="G43" i="17" l="1"/>
  <c r="B43" i="17"/>
  <c r="C43" i="17" s="1"/>
  <c r="S43" i="17" s="1"/>
  <c r="I14" i="16"/>
  <c r="E43" i="17"/>
  <c r="D43" i="17"/>
  <c r="A43" i="17"/>
  <c r="CL49" i="17"/>
  <c r="CN49" i="17" s="1"/>
  <c r="CO49" i="17" s="1"/>
  <c r="C22" i="16"/>
  <c r="H22" i="16" s="1"/>
  <c r="O21" i="16"/>
  <c r="P21" i="16" s="1"/>
  <c r="W49" i="17" s="1"/>
  <c r="CF36" i="17"/>
  <c r="CG36" i="17"/>
  <c r="CH36" i="17"/>
  <c r="CD36" i="17"/>
  <c r="CE36" i="17" s="1"/>
  <c r="U42" i="17" s="1"/>
  <c r="M13" i="16"/>
  <c r="Q41" i="17"/>
  <c r="H43" i="17" l="1"/>
  <c r="I43" i="17" s="1"/>
  <c r="CI36" i="17"/>
  <c r="CJ36" i="17" s="1"/>
  <c r="CF37" i="17" s="1"/>
  <c r="CL50" i="17"/>
  <c r="CN50" i="17" s="1"/>
  <c r="CO50" i="17" s="1"/>
  <c r="O22" i="16"/>
  <c r="P22" i="16" s="1"/>
  <c r="W50" i="17" s="1"/>
  <c r="C23" i="16"/>
  <c r="H23" i="16" s="1"/>
  <c r="D44" i="17" l="1"/>
  <c r="G44" i="17"/>
  <c r="A44" i="17"/>
  <c r="I15" i="16"/>
  <c r="B44" i="17"/>
  <c r="C44" i="17" s="1"/>
  <c r="E44" i="17"/>
  <c r="CH37" i="17"/>
  <c r="CD37" i="17"/>
  <c r="CE37" i="17" s="1"/>
  <c r="M14" i="16"/>
  <c r="CG37" i="17"/>
  <c r="Q42" i="17"/>
  <c r="U43" i="17"/>
  <c r="O23" i="16"/>
  <c r="P23" i="16" s="1"/>
  <c r="W51" i="17" s="1"/>
  <c r="C24" i="16"/>
  <c r="H24" i="16" s="1"/>
  <c r="CL51" i="17"/>
  <c r="CN51" i="17" s="1"/>
  <c r="CO51" i="17" s="1"/>
  <c r="CI37" i="17" l="1"/>
  <c r="CJ37" i="17" s="1"/>
  <c r="H44" i="17"/>
  <c r="I44" i="17" s="1"/>
  <c r="S44" i="17"/>
  <c r="CL52" i="17"/>
  <c r="CN52" i="17" s="1"/>
  <c r="CO52" i="17" s="1"/>
  <c r="CG38" i="17"/>
  <c r="CD38" i="17"/>
  <c r="CH38" i="17"/>
  <c r="CE38" i="17"/>
  <c r="U44" i="17" s="1"/>
  <c r="CF38" i="17"/>
  <c r="M15" i="16"/>
  <c r="Q43" i="17"/>
  <c r="O24" i="16"/>
  <c r="P24" i="16" s="1"/>
  <c r="W52" i="17" s="1"/>
  <c r="C25" i="16"/>
  <c r="H25" i="16" s="1"/>
  <c r="E45" i="17" l="1"/>
  <c r="B45" i="17"/>
  <c r="C45" i="17" s="1"/>
  <c r="S45" i="17" s="1"/>
  <c r="A45" i="17"/>
  <c r="I16" i="16"/>
  <c r="G45" i="17"/>
  <c r="D45" i="17"/>
  <c r="H45" i="17" s="1"/>
  <c r="I45" i="17" s="1"/>
  <c r="CI38" i="17"/>
  <c r="CJ38" i="17" s="1"/>
  <c r="CD39" i="17" s="1"/>
  <c r="CE39" i="17" s="1"/>
  <c r="U45" i="17" s="1"/>
  <c r="CL53" i="17"/>
  <c r="CN53" i="17" s="1"/>
  <c r="CO53" i="17" s="1"/>
  <c r="C26" i="16"/>
  <c r="H26" i="16" s="1"/>
  <c r="O25" i="16"/>
  <c r="P25" i="16" s="1"/>
  <c r="W53" i="17" s="1"/>
  <c r="Q44" i="17" l="1"/>
  <c r="G46" i="17"/>
  <c r="E46" i="17"/>
  <c r="A46" i="17"/>
  <c r="B46" i="17"/>
  <c r="C46" i="17" s="1"/>
  <c r="S46" i="17" s="1"/>
  <c r="I17" i="16"/>
  <c r="D46" i="17"/>
  <c r="H46" i="17"/>
  <c r="I46" i="17" s="1"/>
  <c r="CH39" i="17"/>
  <c r="CG39" i="17"/>
  <c r="CF39" i="17"/>
  <c r="CI39" i="17" s="1"/>
  <c r="CJ39" i="17" s="1"/>
  <c r="M16" i="16"/>
  <c r="CL54" i="17"/>
  <c r="CN54" i="17" s="1"/>
  <c r="CO54" i="17"/>
  <c r="O26" i="16"/>
  <c r="P26" i="16" s="1"/>
  <c r="W54" i="17" s="1"/>
  <c r="C27" i="16"/>
  <c r="H27" i="16" s="1"/>
  <c r="E47" i="17" l="1"/>
  <c r="I18" i="16"/>
  <c r="B47" i="17"/>
  <c r="C47" i="17" s="1"/>
  <c r="S47" i="17" s="1"/>
  <c r="G47" i="17"/>
  <c r="A47" i="17"/>
  <c r="D47" i="17"/>
  <c r="CL55" i="17"/>
  <c r="CN55" i="17" s="1"/>
  <c r="CO55" i="17" s="1"/>
  <c r="O27" i="16"/>
  <c r="P27" i="16" s="1"/>
  <c r="W55" i="17" s="1"/>
  <c r="C28" i="16"/>
  <c r="H28" i="16" s="1"/>
  <c r="CE40" i="17"/>
  <c r="U46" i="17" s="1"/>
  <c r="CF40" i="17"/>
  <c r="CG40" i="17"/>
  <c r="CD40" i="17"/>
  <c r="CH40" i="17"/>
  <c r="M17" i="16"/>
  <c r="Q45" i="17"/>
  <c r="H47" i="17" l="1"/>
  <c r="I47" i="17" s="1"/>
  <c r="CI40" i="17"/>
  <c r="CJ40" i="17" s="1"/>
  <c r="CG41" i="17" s="1"/>
  <c r="CL56" i="17"/>
  <c r="CN56" i="17" s="1"/>
  <c r="CO56" i="17" s="1"/>
  <c r="O28" i="16"/>
  <c r="P28" i="16" s="1"/>
  <c r="W56" i="17" s="1"/>
  <c r="C29" i="16"/>
  <c r="H29" i="16" s="1"/>
  <c r="CD41" i="17" l="1"/>
  <c r="CE41" i="17" s="1"/>
  <c r="U47" i="17" s="1"/>
  <c r="CF41" i="17"/>
  <c r="CH41" i="17"/>
  <c r="M18" i="16"/>
  <c r="Q46" i="17"/>
  <c r="B48" i="17"/>
  <c r="C48" i="17" s="1"/>
  <c r="S48" i="17" s="1"/>
  <c r="I19" i="16"/>
  <c r="A48" i="17"/>
  <c r="E48" i="17"/>
  <c r="D48" i="17"/>
  <c r="G48" i="17"/>
  <c r="H48" i="17"/>
  <c r="I48" i="17" s="1"/>
  <c r="CI41" i="17"/>
  <c r="CJ41" i="17" s="1"/>
  <c r="CD42" i="17" s="1"/>
  <c r="CG42" i="17"/>
  <c r="CH42" i="17"/>
  <c r="CF42" i="17"/>
  <c r="Q47" i="17"/>
  <c r="CL57" i="17"/>
  <c r="CN57" i="17" s="1"/>
  <c r="CO57" i="17" s="1"/>
  <c r="C30" i="16"/>
  <c r="H30" i="16" s="1"/>
  <c r="O29" i="16"/>
  <c r="P29" i="16" s="1"/>
  <c r="W57" i="17" s="1"/>
  <c r="A49" i="17" l="1"/>
  <c r="B49" i="17"/>
  <c r="E49" i="17"/>
  <c r="I20" i="16"/>
  <c r="G49" i="17"/>
  <c r="D49" i="17"/>
  <c r="C49" i="17"/>
  <c r="S49" i="17" s="1"/>
  <c r="H49" i="17"/>
  <c r="I49" i="17" s="1"/>
  <c r="CE42" i="17"/>
  <c r="U48" i="17" s="1"/>
  <c r="CI42" i="17"/>
  <c r="CJ42" i="17" s="1"/>
  <c r="CH43" i="17" s="1"/>
  <c r="M19" i="16"/>
  <c r="CL58" i="17"/>
  <c r="CN58" i="17" s="1"/>
  <c r="CO58" i="17"/>
  <c r="O30" i="16"/>
  <c r="P30" i="16" s="1"/>
  <c r="W58" i="17" s="1"/>
  <c r="C31" i="16"/>
  <c r="H31" i="16" s="1"/>
  <c r="I21" i="16" l="1"/>
  <c r="A50" i="17"/>
  <c r="B50" i="17"/>
  <c r="C50" i="17" s="1"/>
  <c r="E50" i="17"/>
  <c r="G50" i="17"/>
  <c r="D50" i="17"/>
  <c r="CF43" i="17"/>
  <c r="CG43" i="17"/>
  <c r="CD43" i="17"/>
  <c r="CE43" i="17" s="1"/>
  <c r="U49" i="17" s="1"/>
  <c r="Q48" i="17"/>
  <c r="M20" i="16"/>
  <c r="CL59" i="17"/>
  <c r="CN59" i="17" s="1"/>
  <c r="CO59" i="17" s="1"/>
  <c r="O31" i="16"/>
  <c r="P31" i="16" s="1"/>
  <c r="W59" i="17" s="1"/>
  <c r="C32" i="16"/>
  <c r="H32" i="16" s="1"/>
  <c r="S50" i="17" l="1"/>
  <c r="H50" i="17"/>
  <c r="I50" i="17" s="1"/>
  <c r="CI43" i="17"/>
  <c r="CJ43" i="17" s="1"/>
  <c r="O32" i="16"/>
  <c r="P32" i="16" s="1"/>
  <c r="W60" i="17" s="1"/>
  <c r="C33" i="16"/>
  <c r="H33" i="16" s="1"/>
  <c r="CL60" i="17"/>
  <c r="CN60" i="17" s="1"/>
  <c r="CO60" i="17" s="1"/>
  <c r="A51" i="17" l="1"/>
  <c r="B51" i="17"/>
  <c r="C51" i="17" s="1"/>
  <c r="S51" i="17" s="1"/>
  <c r="I22" i="16"/>
  <c r="E51" i="17"/>
  <c r="G51" i="17"/>
  <c r="D51" i="17"/>
  <c r="CF44" i="17"/>
  <c r="M21" i="16"/>
  <c r="CG44" i="17"/>
  <c r="Q49" i="17"/>
  <c r="CD44" i="17"/>
  <c r="CE44" i="17" s="1"/>
  <c r="U50" i="17" s="1"/>
  <c r="CH44" i="17"/>
  <c r="CL61" i="17"/>
  <c r="CN61" i="17" s="1"/>
  <c r="CO61" i="17"/>
  <c r="C34" i="16"/>
  <c r="H34" i="16" s="1"/>
  <c r="O33" i="16"/>
  <c r="P33" i="16" s="1"/>
  <c r="W61" i="17" s="1"/>
  <c r="H51" i="17" l="1"/>
  <c r="I51" i="17" s="1"/>
  <c r="CI44" i="17"/>
  <c r="CJ44" i="17" s="1"/>
  <c r="CL62" i="17"/>
  <c r="CN62" i="17" s="1"/>
  <c r="CO62" i="17" s="1"/>
  <c r="O34" i="16"/>
  <c r="P34" i="16" s="1"/>
  <c r="W62" i="17" s="1"/>
  <c r="C35" i="16"/>
  <c r="H35" i="16" s="1"/>
  <c r="I23" i="16" l="1"/>
  <c r="E52" i="17"/>
  <c r="A52" i="17"/>
  <c r="D52" i="17"/>
  <c r="H52" i="17" s="1"/>
  <c r="I52" i="17" s="1"/>
  <c r="B52" i="17"/>
  <c r="C52" i="17" s="1"/>
  <c r="S52" i="17" s="1"/>
  <c r="G52" i="17"/>
  <c r="CD45" i="17"/>
  <c r="CE45" i="17" s="1"/>
  <c r="U51" i="17" s="1"/>
  <c r="CH45" i="17"/>
  <c r="CF45" i="17"/>
  <c r="Q50" i="17"/>
  <c r="CG45" i="17"/>
  <c r="CI45" i="17" s="1"/>
  <c r="CJ45" i="17" s="1"/>
  <c r="M22" i="16"/>
  <c r="O35" i="16"/>
  <c r="P35" i="16" s="1"/>
  <c r="W63" i="17" s="1"/>
  <c r="C36" i="16"/>
  <c r="H36" i="16" s="1"/>
  <c r="CL63" i="17"/>
  <c r="CN63" i="17" s="1"/>
  <c r="CO63" i="17" s="1"/>
  <c r="O48" i="17"/>
  <c r="I24" i="16" l="1"/>
  <c r="E53" i="17"/>
  <c r="B53" i="17"/>
  <c r="C53" i="17" s="1"/>
  <c r="S53" i="17" s="1"/>
  <c r="D53" i="17"/>
  <c r="H53" i="17" s="1"/>
  <c r="I53" i="17" s="1"/>
  <c r="A53" i="17"/>
  <c r="G53" i="17"/>
  <c r="CH46" i="17"/>
  <c r="Q51" i="17"/>
  <c r="CG46" i="17"/>
  <c r="M23" i="16"/>
  <c r="CD46" i="17"/>
  <c r="CE46" i="17" s="1"/>
  <c r="U52" i="17" s="1"/>
  <c r="CF46" i="17"/>
  <c r="CL64" i="17"/>
  <c r="CN64" i="17" s="1"/>
  <c r="CO64" i="17" s="1"/>
  <c r="O36" i="16"/>
  <c r="P36" i="16" s="1"/>
  <c r="W64" i="17" s="1"/>
  <c r="C37" i="16"/>
  <c r="H37" i="16" s="1"/>
  <c r="K20" i="16"/>
  <c r="O37" i="17"/>
  <c r="D54" i="17" l="1"/>
  <c r="E54" i="17"/>
  <c r="B54" i="17"/>
  <c r="C54" i="17" s="1"/>
  <c r="G54" i="17"/>
  <c r="A54" i="17"/>
  <c r="I25" i="16"/>
  <c r="CI46" i="17"/>
  <c r="CJ46" i="17" s="1"/>
  <c r="CD47" i="17" s="1"/>
  <c r="CE47" i="17" s="1"/>
  <c r="U53" i="17" s="1"/>
  <c r="CL65" i="17"/>
  <c r="CN65" i="17" s="1"/>
  <c r="CO65" i="17" s="1"/>
  <c r="C38" i="16"/>
  <c r="H38" i="16" s="1"/>
  <c r="O37" i="16"/>
  <c r="P37" i="16" s="1"/>
  <c r="W65" i="17" s="1"/>
  <c r="O38" i="17"/>
  <c r="K9" i="16"/>
  <c r="S54" i="17" l="1"/>
  <c r="H54" i="17"/>
  <c r="I54" i="17" s="1"/>
  <c r="G55" i="17" s="1"/>
  <c r="Q52" i="17"/>
  <c r="M24" i="16"/>
  <c r="CH47" i="17"/>
  <c r="CG47" i="17"/>
  <c r="CF47" i="17"/>
  <c r="CI47" i="17" s="1"/>
  <c r="CJ47" i="17" s="1"/>
  <c r="M25" i="16" s="1"/>
  <c r="D55" i="17"/>
  <c r="E55" i="17"/>
  <c r="A55" i="17"/>
  <c r="CH48" i="17"/>
  <c r="CF48" i="17"/>
  <c r="CG48" i="17"/>
  <c r="Q53" i="17"/>
  <c r="CL66" i="17"/>
  <c r="CN66" i="17" s="1"/>
  <c r="CO66" i="17" s="1"/>
  <c r="K10" i="16"/>
  <c r="O39" i="17"/>
  <c r="O38" i="16"/>
  <c r="P38" i="16" s="1"/>
  <c r="W66" i="17" s="1"/>
  <c r="C39" i="16"/>
  <c r="H39" i="16" s="1"/>
  <c r="CD48" i="17" l="1"/>
  <c r="CE48" i="17" s="1"/>
  <c r="U54" i="17" s="1"/>
  <c r="I26" i="16"/>
  <c r="B55" i="17"/>
  <c r="C55" i="17" s="1"/>
  <c r="H55" i="17" s="1"/>
  <c r="I55" i="17" s="1"/>
  <c r="S55" i="17"/>
  <c r="CL67" i="17"/>
  <c r="CN67" i="17" s="1"/>
  <c r="CO67" i="17"/>
  <c r="O40" i="17"/>
  <c r="K11" i="16"/>
  <c r="O39" i="16"/>
  <c r="P39" i="16" s="1"/>
  <c r="W67" i="17" s="1"/>
  <c r="C40" i="16"/>
  <c r="H40" i="16" s="1"/>
  <c r="CI48" i="17" l="1"/>
  <c r="CJ48" i="17" s="1"/>
  <c r="G56" i="17"/>
  <c r="A56" i="17"/>
  <c r="I27" i="16"/>
  <c r="D56" i="17"/>
  <c r="E56" i="17"/>
  <c r="B56" i="17"/>
  <c r="C56" i="17" s="1"/>
  <c r="H56" i="17"/>
  <c r="I56" i="17" s="1"/>
  <c r="O40" i="16"/>
  <c r="P40" i="16" s="1"/>
  <c r="W68" i="17" s="1"/>
  <c r="C41" i="16"/>
  <c r="H41" i="16" s="1"/>
  <c r="O41" i="17"/>
  <c r="K12" i="16"/>
  <c r="CL68" i="17"/>
  <c r="CN68" i="17" s="1"/>
  <c r="CO68" i="17"/>
  <c r="CG49" i="17" l="1"/>
  <c r="CF49" i="17"/>
  <c r="Q54" i="17"/>
  <c r="CH49" i="17"/>
  <c r="M26" i="16"/>
  <c r="CD49" i="17"/>
  <c r="CE49" i="17"/>
  <c r="U55" i="17" s="1"/>
  <c r="B57" i="17"/>
  <c r="C57" i="17" s="1"/>
  <c r="I28" i="16"/>
  <c r="D57" i="17"/>
  <c r="A57" i="17"/>
  <c r="E57" i="17"/>
  <c r="G57" i="17"/>
  <c r="S56" i="17"/>
  <c r="CL69" i="17"/>
  <c r="CN69" i="17" s="1"/>
  <c r="CO69" i="17"/>
  <c r="C42" i="16"/>
  <c r="H42" i="16" s="1"/>
  <c r="O41" i="16"/>
  <c r="P41" i="16" s="1"/>
  <c r="W69" i="17" s="1"/>
  <c r="O42" i="17"/>
  <c r="K13" i="16"/>
  <c r="CI49" i="17" l="1"/>
  <c r="CJ49" i="17" s="1"/>
  <c r="S57" i="17"/>
  <c r="H57" i="17"/>
  <c r="I57" i="17" s="1"/>
  <c r="K14" i="16"/>
  <c r="O43" i="17"/>
  <c r="CL70" i="17"/>
  <c r="CN70" i="17" s="1"/>
  <c r="CO70" i="17" s="1"/>
  <c r="O42" i="16"/>
  <c r="P42" i="16" s="1"/>
  <c r="W70" i="17" s="1"/>
  <c r="C43" i="16"/>
  <c r="H43" i="16" s="1"/>
  <c r="Q55" i="17" l="1"/>
  <c r="CD50" i="17"/>
  <c r="CH50" i="17"/>
  <c r="CG50" i="17"/>
  <c r="CF50" i="17"/>
  <c r="M27" i="16"/>
  <c r="CE50" i="17"/>
  <c r="U56" i="17" s="1"/>
  <c r="B58" i="17"/>
  <c r="G58" i="17"/>
  <c r="D58" i="17"/>
  <c r="I29" i="16"/>
  <c r="C58" i="17"/>
  <c r="A58" i="17"/>
  <c r="E58" i="17"/>
  <c r="CL71" i="17"/>
  <c r="CN71" i="17" s="1"/>
  <c r="CO71" i="17"/>
  <c r="O43" i="16"/>
  <c r="P43" i="16" s="1"/>
  <c r="W71" i="17" s="1"/>
  <c r="C44" i="16"/>
  <c r="H44" i="16" s="1"/>
  <c r="K15" i="16"/>
  <c r="O44" i="17"/>
  <c r="CI50" i="17" l="1"/>
  <c r="CJ50" i="17" s="1"/>
  <c r="H58" i="17"/>
  <c r="I58" i="17" s="1"/>
  <c r="S58" i="17"/>
  <c r="O45" i="17"/>
  <c r="K16" i="16"/>
  <c r="CL72" i="17"/>
  <c r="CN72" i="17" s="1"/>
  <c r="CO72" i="17" s="1"/>
  <c r="O44" i="16"/>
  <c r="P44" i="16" s="1"/>
  <c r="W72" i="17" s="1"/>
  <c r="C45" i="16"/>
  <c r="H45" i="16" s="1"/>
  <c r="CD51" i="17" l="1"/>
  <c r="M28" i="16"/>
  <c r="CG51" i="17"/>
  <c r="CF51" i="17"/>
  <c r="CI51" i="17" s="1"/>
  <c r="CJ51" i="17" s="1"/>
  <c r="Q56" i="17"/>
  <c r="CE51" i="17"/>
  <c r="U57" i="17" s="1"/>
  <c r="CH51" i="17"/>
  <c r="E59" i="17"/>
  <c r="G59" i="17"/>
  <c r="B59" i="17"/>
  <c r="C59" i="17" s="1"/>
  <c r="S59" i="17" s="1"/>
  <c r="D59" i="17"/>
  <c r="H59" i="17" s="1"/>
  <c r="I59" i="17" s="1"/>
  <c r="I30" i="16"/>
  <c r="A59" i="17"/>
  <c r="C46" i="16"/>
  <c r="H46" i="16" s="1"/>
  <c r="O45" i="16"/>
  <c r="P45" i="16" s="1"/>
  <c r="W73" i="17" s="1"/>
  <c r="CL73" i="17"/>
  <c r="CN73" i="17" s="1"/>
  <c r="CO73" i="17" s="1"/>
  <c r="O46" i="17"/>
  <c r="K17" i="16"/>
  <c r="M29" i="16" l="1"/>
  <c r="CD52" i="17"/>
  <c r="CE52" i="17" s="1"/>
  <c r="U58" i="17" s="1"/>
  <c r="CH52" i="17"/>
  <c r="Q57" i="17"/>
  <c r="CG52" i="17"/>
  <c r="CF52" i="17"/>
  <c r="CI52" i="17" s="1"/>
  <c r="CJ52" i="17" s="1"/>
  <c r="Q58" i="17" s="1"/>
  <c r="CF53" i="17"/>
  <c r="CD53" i="17"/>
  <c r="CE53" i="17" s="1"/>
  <c r="U59" i="17" s="1"/>
  <c r="B60" i="17"/>
  <c r="I31" i="16"/>
  <c r="E60" i="17"/>
  <c r="C60" i="17"/>
  <c r="S60" i="17" s="1"/>
  <c r="G60" i="17"/>
  <c r="D60" i="17"/>
  <c r="A60" i="17"/>
  <c r="K18" i="16"/>
  <c r="O47" i="17"/>
  <c r="K19" i="16" s="1"/>
  <c r="CL74" i="17"/>
  <c r="CN74" i="17" s="1"/>
  <c r="CO74" i="17" s="1"/>
  <c r="O46" i="16"/>
  <c r="P46" i="16" s="1"/>
  <c r="W74" i="17" s="1"/>
  <c r="C47" i="16"/>
  <c r="H47" i="16" s="1"/>
  <c r="CG53" i="17" l="1"/>
  <c r="CH53" i="17"/>
  <c r="CI53" i="17" s="1"/>
  <c r="CJ53" i="17" s="1"/>
  <c r="M30" i="16"/>
  <c r="H60" i="17"/>
  <c r="I60" i="17" s="1"/>
  <c r="O47" i="16"/>
  <c r="P47" i="16" s="1"/>
  <c r="W75" i="17" s="1"/>
  <c r="C48" i="16"/>
  <c r="H48" i="16" s="1"/>
  <c r="CL75" i="17"/>
  <c r="CN75" i="17" s="1"/>
  <c r="CO75" i="17" s="1"/>
  <c r="CF54" i="17" l="1"/>
  <c r="CD54" i="17"/>
  <c r="M31" i="16"/>
  <c r="CH54" i="17"/>
  <c r="Q59" i="17"/>
  <c r="CE54" i="17"/>
  <c r="U60" i="17" s="1"/>
  <c r="CG54" i="17"/>
  <c r="G61" i="17"/>
  <c r="I32" i="16"/>
  <c r="B61" i="17"/>
  <c r="C61" i="17" s="1"/>
  <c r="S61" i="17" s="1"/>
  <c r="A61" i="17"/>
  <c r="E61" i="17"/>
  <c r="D61" i="17"/>
  <c r="O48" i="16"/>
  <c r="P48" i="16" s="1"/>
  <c r="W76" i="17" s="1"/>
  <c r="C49" i="16"/>
  <c r="H49" i="16" s="1"/>
  <c r="CL76" i="17"/>
  <c r="CN76" i="17" s="1"/>
  <c r="CO76" i="17" s="1"/>
  <c r="H61" i="17" l="1"/>
  <c r="I61" i="17" s="1"/>
  <c r="A62" i="17" s="1"/>
  <c r="G62" i="17"/>
  <c r="I33" i="16"/>
  <c r="E62" i="17"/>
  <c r="B62" i="17"/>
  <c r="C62" i="17" s="1"/>
  <c r="D62" i="17"/>
  <c r="CI54" i="17"/>
  <c r="CJ54" i="17" s="1"/>
  <c r="C50" i="16"/>
  <c r="H50" i="16" s="1"/>
  <c r="O49" i="16"/>
  <c r="P49" i="16" s="1"/>
  <c r="W77" i="17" s="1"/>
  <c r="CL77" i="17"/>
  <c r="CN77" i="17" s="1"/>
  <c r="CO77" i="17" s="1"/>
  <c r="S62" i="17" l="1"/>
  <c r="Q60" i="17"/>
  <c r="CF55" i="17"/>
  <c r="CD55" i="17"/>
  <c r="CG55" i="17"/>
  <c r="CH55" i="17"/>
  <c r="M32" i="16"/>
  <c r="CE55" i="17"/>
  <c r="H62" i="17"/>
  <c r="I62" i="17" s="1"/>
  <c r="O50" i="16"/>
  <c r="P50" i="16" s="1"/>
  <c r="W78" i="17" s="1"/>
  <c r="C51" i="16"/>
  <c r="H51" i="16" s="1"/>
  <c r="CL78" i="17"/>
  <c r="CN78" i="17" s="1"/>
  <c r="CO78" i="17" s="1"/>
  <c r="CI55" i="17" l="1"/>
  <c r="CJ55" i="17" s="1"/>
  <c r="D63" i="17"/>
  <c r="G63" i="17"/>
  <c r="E63" i="17"/>
  <c r="H63" i="17" s="1"/>
  <c r="I63" i="17" s="1"/>
  <c r="A63" i="17"/>
  <c r="B63" i="17"/>
  <c r="C63" i="17" s="1"/>
  <c r="I34" i="16"/>
  <c r="U61" i="17"/>
  <c r="CL79" i="17"/>
  <c r="CN79" i="17" s="1"/>
  <c r="CO79" i="17"/>
  <c r="O51" i="16"/>
  <c r="P51" i="16" s="1"/>
  <c r="W79" i="17" s="1"/>
  <c r="C52" i="16"/>
  <c r="H52" i="16" s="1"/>
  <c r="E64" i="17" l="1"/>
  <c r="B64" i="17"/>
  <c r="I35" i="16"/>
  <c r="D64" i="17"/>
  <c r="H64" i="17" s="1"/>
  <c r="I64" i="17" s="1"/>
  <c r="G64" i="17"/>
  <c r="C64" i="17"/>
  <c r="S64" i="17" s="1"/>
  <c r="A64" i="17"/>
  <c r="S63" i="17"/>
  <c r="CH56" i="17"/>
  <c r="CF56" i="17"/>
  <c r="M33" i="16"/>
  <c r="CG56" i="17"/>
  <c r="CI56" i="17" s="1"/>
  <c r="CJ56" i="17" s="1"/>
  <c r="Q61" i="17"/>
  <c r="CD56" i="17"/>
  <c r="CE56" i="17" s="1"/>
  <c r="O52" i="16"/>
  <c r="P52" i="16" s="1"/>
  <c r="W80" i="17" s="1"/>
  <c r="C53" i="16"/>
  <c r="H53" i="16" s="1"/>
  <c r="CL80" i="17"/>
  <c r="CN80" i="17" s="1"/>
  <c r="CO80" i="17"/>
  <c r="I36" i="16" l="1"/>
  <c r="D65" i="17"/>
  <c r="A65" i="17"/>
  <c r="E65" i="17"/>
  <c r="G65" i="17"/>
  <c r="B65" i="17"/>
  <c r="C65" i="17" s="1"/>
  <c r="CD57" i="17"/>
  <c r="CE57" i="17" s="1"/>
  <c r="CH57" i="17"/>
  <c r="CF57" i="17"/>
  <c r="Q62" i="17"/>
  <c r="CG57" i="17"/>
  <c r="CI57" i="17" s="1"/>
  <c r="CJ57" i="17" s="1"/>
  <c r="M34" i="16"/>
  <c r="U62" i="17"/>
  <c r="U63" i="17"/>
  <c r="C54" i="16"/>
  <c r="H54" i="16" s="1"/>
  <c r="O53" i="16"/>
  <c r="P53" i="16" s="1"/>
  <c r="W81" i="17" s="1"/>
  <c r="CL81" i="17"/>
  <c r="CN81" i="17" s="1"/>
  <c r="CO81" i="17" s="1"/>
  <c r="S65" i="17" l="1"/>
  <c r="H65" i="17"/>
  <c r="I65" i="17" s="1"/>
  <c r="CH58" i="17"/>
  <c r="CF58" i="17"/>
  <c r="CI58" i="17" s="1"/>
  <c r="CJ58" i="17" s="1"/>
  <c r="CG58" i="17"/>
  <c r="M35" i="16"/>
  <c r="CD58" i="17"/>
  <c r="CE58" i="17" s="1"/>
  <c r="U64" i="17" s="1"/>
  <c r="Q63" i="17"/>
  <c r="O54" i="16"/>
  <c r="P54" i="16" s="1"/>
  <c r="W82" i="17" s="1"/>
  <c r="C55" i="16"/>
  <c r="H55" i="16" s="1"/>
  <c r="CL82" i="17"/>
  <c r="CN82" i="17" s="1"/>
  <c r="CO82" i="17" s="1"/>
  <c r="D66" i="17" l="1"/>
  <c r="I37" i="16"/>
  <c r="E66" i="17"/>
  <c r="A66" i="17"/>
  <c r="G66" i="17"/>
  <c r="B66" i="17"/>
  <c r="C66" i="17" s="1"/>
  <c r="CF59" i="17"/>
  <c r="CG59" i="17"/>
  <c r="CD59" i="17"/>
  <c r="CE59" i="17" s="1"/>
  <c r="U65" i="17" s="1"/>
  <c r="M36" i="16"/>
  <c r="CH59" i="17"/>
  <c r="Q64" i="17"/>
  <c r="CL83" i="17"/>
  <c r="CN83" i="17" s="1"/>
  <c r="CO83" i="17"/>
  <c r="O55" i="16"/>
  <c r="P55" i="16" s="1"/>
  <c r="W83" i="17" s="1"/>
  <c r="C56" i="16"/>
  <c r="H56" i="16" s="1"/>
  <c r="S66" i="17" l="1"/>
  <c r="H66" i="17"/>
  <c r="I66" i="17" s="1"/>
  <c r="CI59" i="17"/>
  <c r="CJ59" i="17" s="1"/>
  <c r="O56" i="16"/>
  <c r="P56" i="16" s="1"/>
  <c r="W84" i="17" s="1"/>
  <c r="C57" i="16"/>
  <c r="H57" i="16" s="1"/>
  <c r="CL84" i="17"/>
  <c r="CN84" i="17" s="1"/>
  <c r="CO84" i="17" s="1"/>
  <c r="CF60" i="17" l="1"/>
  <c r="M37" i="16"/>
  <c r="CG60" i="17"/>
  <c r="Q65" i="17"/>
  <c r="CH60" i="17"/>
  <c r="CD60" i="17"/>
  <c r="CE60" i="17" s="1"/>
  <c r="U66" i="17" s="1"/>
  <c r="CI60" i="17"/>
  <c r="CJ60" i="17" s="1"/>
  <c r="B67" i="17"/>
  <c r="C67" i="17" s="1"/>
  <c r="S67" i="17" s="1"/>
  <c r="D67" i="17"/>
  <c r="I38" i="16"/>
  <c r="E67" i="17"/>
  <c r="A67" i="17"/>
  <c r="G67" i="17"/>
  <c r="C58" i="16"/>
  <c r="H58" i="16" s="1"/>
  <c r="O57" i="16"/>
  <c r="P57" i="16" s="1"/>
  <c r="W85" i="17" s="1"/>
  <c r="CL85" i="17"/>
  <c r="CN85" i="17" s="1"/>
  <c r="CO85" i="17" s="1"/>
  <c r="H67" i="17" l="1"/>
  <c r="I67" i="17" s="1"/>
  <c r="D68" i="17"/>
  <c r="I39" i="16"/>
  <c r="B68" i="17"/>
  <c r="C68" i="17" s="1"/>
  <c r="S68" i="17" s="1"/>
  <c r="E68" i="17"/>
  <c r="G68" i="17"/>
  <c r="A68" i="17"/>
  <c r="Q66" i="17"/>
  <c r="CD61" i="17"/>
  <c r="M38" i="16"/>
  <c r="CH61" i="17"/>
  <c r="CF61" i="17"/>
  <c r="CE61" i="17"/>
  <c r="U67" i="17" s="1"/>
  <c r="CG61" i="17"/>
  <c r="O58" i="16"/>
  <c r="P58" i="16" s="1"/>
  <c r="W86" i="17" s="1"/>
  <c r="C59" i="16"/>
  <c r="H59" i="16" s="1"/>
  <c r="CL86" i="17"/>
  <c r="CN86" i="17" s="1"/>
  <c r="CO86" i="17" s="1"/>
  <c r="H68" i="17" l="1"/>
  <c r="I68" i="17" s="1"/>
  <c r="G69" i="17"/>
  <c r="I40" i="16"/>
  <c r="B69" i="17"/>
  <c r="C69" i="17" s="1"/>
  <c r="S69" i="17" s="1"/>
  <c r="A69" i="17"/>
  <c r="E69" i="17"/>
  <c r="D69" i="17"/>
  <c r="CI61" i="17"/>
  <c r="CJ61" i="17" s="1"/>
  <c r="CL87" i="17"/>
  <c r="CN87" i="17" s="1"/>
  <c r="CO87" i="17" s="1"/>
  <c r="CP87" i="17"/>
  <c r="O59" i="16"/>
  <c r="P59" i="16" s="1"/>
  <c r="W87" i="17" s="1"/>
  <c r="C60" i="16"/>
  <c r="H60" i="16" s="1"/>
  <c r="H69" i="17" l="1"/>
  <c r="I69" i="17" s="1"/>
  <c r="B70" i="17"/>
  <c r="E70" i="17"/>
  <c r="D70" i="17"/>
  <c r="I41" i="16"/>
  <c r="C70" i="17"/>
  <c r="S70" i="17" s="1"/>
  <c r="A70" i="17"/>
  <c r="G70" i="17"/>
  <c r="CH62" i="17"/>
  <c r="CG62" i="17"/>
  <c r="M39" i="16"/>
  <c r="CF62" i="17"/>
  <c r="CD62" i="17"/>
  <c r="CE62" i="17" s="1"/>
  <c r="Q67" i="17"/>
  <c r="CL88" i="17"/>
  <c r="CN88" i="17" s="1"/>
  <c r="CO88" i="17" s="1"/>
  <c r="CP88" i="17"/>
  <c r="O60" i="16"/>
  <c r="P60" i="16" s="1"/>
  <c r="W88" i="17" s="1"/>
  <c r="C61" i="16"/>
  <c r="H61" i="16" s="1"/>
  <c r="U68" i="17" l="1"/>
  <c r="CI62" i="17"/>
  <c r="CJ62" i="17" s="1"/>
  <c r="H70" i="17"/>
  <c r="I70" i="17" s="1"/>
  <c r="C62" i="16"/>
  <c r="H62" i="16" s="1"/>
  <c r="O61" i="16"/>
  <c r="P61" i="16" s="1"/>
  <c r="W89" i="17" s="1"/>
  <c r="CL89" i="17"/>
  <c r="CN89" i="17" s="1"/>
  <c r="CO89" i="17" s="1"/>
  <c r="O60" i="17"/>
  <c r="CP89" i="17"/>
  <c r="B71" i="17" l="1"/>
  <c r="D71" i="17"/>
  <c r="I42" i="16"/>
  <c r="G71" i="17"/>
  <c r="H71" i="17" s="1"/>
  <c r="I71" i="17" s="1"/>
  <c r="C71" i="17"/>
  <c r="S71" i="17" s="1"/>
  <c r="E71" i="17"/>
  <c r="A71" i="17"/>
  <c r="CH63" i="17"/>
  <c r="Q68" i="17"/>
  <c r="CF63" i="17"/>
  <c r="CG63" i="17"/>
  <c r="CD63" i="17"/>
  <c r="CE63" i="17" s="1"/>
  <c r="M40" i="16"/>
  <c r="O62" i="16"/>
  <c r="P62" i="16" s="1"/>
  <c r="W90" i="17" s="1"/>
  <c r="C63" i="16"/>
  <c r="H63" i="16" s="1"/>
  <c r="CL90" i="17"/>
  <c r="CN90" i="17" s="1"/>
  <c r="CO90" i="17" s="1"/>
  <c r="CP90" i="17"/>
  <c r="K32" i="16"/>
  <c r="O49" i="17"/>
  <c r="CI63" i="17" l="1"/>
  <c r="CJ63" i="17" s="1"/>
  <c r="CG64" i="17"/>
  <c r="Q69" i="17"/>
  <c r="CD64" i="17"/>
  <c r="CE64" i="17" s="1"/>
  <c r="CI64" i="17" s="1"/>
  <c r="CJ64" i="17" s="1"/>
  <c r="CH64" i="17"/>
  <c r="CF64" i="17"/>
  <c r="M41" i="16"/>
  <c r="U69" i="17"/>
  <c r="D72" i="17"/>
  <c r="B72" i="17"/>
  <c r="C72" i="17" s="1"/>
  <c r="S72" i="17" s="1"/>
  <c r="I43" i="16"/>
  <c r="A72" i="17"/>
  <c r="E72" i="17"/>
  <c r="G72" i="17"/>
  <c r="O63" i="16"/>
  <c r="P63" i="16" s="1"/>
  <c r="W91" i="17" s="1"/>
  <c r="C64" i="16"/>
  <c r="H64" i="16" s="1"/>
  <c r="O50" i="17"/>
  <c r="K21" i="16"/>
  <c r="CL91" i="17"/>
  <c r="CN91" i="17" s="1"/>
  <c r="CO91" i="17" s="1"/>
  <c r="CP91" i="17"/>
  <c r="U70" i="17" l="1"/>
  <c r="CG65" i="17"/>
  <c r="M42" i="16"/>
  <c r="CD65" i="17"/>
  <c r="CE65" i="17" s="1"/>
  <c r="U71" i="17" s="1"/>
  <c r="Q70" i="17"/>
  <c r="CH65" i="17"/>
  <c r="CF65" i="17"/>
  <c r="H72" i="17"/>
  <c r="I72" i="17" s="1"/>
  <c r="CL92" i="17"/>
  <c r="CN92" i="17" s="1"/>
  <c r="CO92" i="17"/>
  <c r="CP92" i="17"/>
  <c r="O64" i="16"/>
  <c r="P64" i="16" s="1"/>
  <c r="W92" i="17" s="1"/>
  <c r="C65" i="16"/>
  <c r="H65" i="16" s="1"/>
  <c r="K22" i="16"/>
  <c r="O51" i="17"/>
  <c r="CI65" i="17" l="1"/>
  <c r="CJ65" i="17" s="1"/>
  <c r="G73" i="17"/>
  <c r="B73" i="17"/>
  <c r="C73" i="17" s="1"/>
  <c r="I44" i="16"/>
  <c r="D73" i="17"/>
  <c r="A73" i="17"/>
  <c r="E73" i="17"/>
  <c r="CL93" i="17"/>
  <c r="CN93" i="17" s="1"/>
  <c r="CO93" i="17" s="1"/>
  <c r="CP93" i="17"/>
  <c r="O52" i="17"/>
  <c r="K23" i="16"/>
  <c r="C66" i="16"/>
  <c r="H66" i="16" s="1"/>
  <c r="O65" i="16"/>
  <c r="P65" i="16" s="1"/>
  <c r="W93" i="17" s="1"/>
  <c r="S73" i="17" l="1"/>
  <c r="H73" i="17"/>
  <c r="I73" i="17" s="1"/>
  <c r="CG66" i="17"/>
  <c r="M43" i="16"/>
  <c r="CD66" i="17"/>
  <c r="CE66" i="17" s="1"/>
  <c r="Q71" i="17"/>
  <c r="CH66" i="17"/>
  <c r="CF66" i="17"/>
  <c r="O53" i="17"/>
  <c r="K24" i="16"/>
  <c r="O66" i="16"/>
  <c r="P66" i="16" s="1"/>
  <c r="W94" i="17" s="1"/>
  <c r="C67" i="16"/>
  <c r="H67" i="16" s="1"/>
  <c r="CL94" i="17"/>
  <c r="CN94" i="17" s="1"/>
  <c r="CO94" i="17" s="1"/>
  <c r="CP94" i="17"/>
  <c r="I45" i="16" l="1"/>
  <c r="E74" i="17"/>
  <c r="A74" i="17"/>
  <c r="B74" i="17"/>
  <c r="C74" i="17" s="1"/>
  <c r="G74" i="17"/>
  <c r="D74" i="17"/>
  <c r="U72" i="17"/>
  <c r="CI66" i="17"/>
  <c r="CJ66" i="17" s="1"/>
  <c r="CL95" i="17"/>
  <c r="CN95" i="17" s="1"/>
  <c r="CO95" i="17" s="1"/>
  <c r="CP95" i="17"/>
  <c r="O67" i="16"/>
  <c r="P67" i="16" s="1"/>
  <c r="W95" i="17" s="1"/>
  <c r="C68" i="16"/>
  <c r="H68" i="16" s="1"/>
  <c r="O54" i="17"/>
  <c r="K25" i="16"/>
  <c r="S74" i="17" l="1"/>
  <c r="H74" i="17"/>
  <c r="I74" i="17" s="1"/>
  <c r="Q72" i="17"/>
  <c r="CH67" i="17"/>
  <c r="CF67" i="17"/>
  <c r="CD67" i="17"/>
  <c r="CE67" i="17" s="1"/>
  <c r="CG67" i="17"/>
  <c r="M44" i="16"/>
  <c r="CL96" i="17"/>
  <c r="CN96" i="17" s="1"/>
  <c r="CO96" i="17" s="1"/>
  <c r="CP96" i="17"/>
  <c r="O68" i="16"/>
  <c r="P68" i="16" s="1"/>
  <c r="W96" i="17" s="1"/>
  <c r="C69" i="16"/>
  <c r="H69" i="16" s="1"/>
  <c r="K26" i="16"/>
  <c r="O55" i="17"/>
  <c r="U73" i="17" l="1"/>
  <c r="G75" i="17"/>
  <c r="B75" i="17"/>
  <c r="C75" i="17" s="1"/>
  <c r="D75" i="17"/>
  <c r="I46" i="16"/>
  <c r="E75" i="17"/>
  <c r="A75" i="17"/>
  <c r="CI67" i="17"/>
  <c r="CJ67" i="17" s="1"/>
  <c r="CL97" i="17"/>
  <c r="CN97" i="17" s="1"/>
  <c r="CO97" i="17"/>
  <c r="CP97" i="17"/>
  <c r="O56" i="17"/>
  <c r="K27" i="16"/>
  <c r="C70" i="16"/>
  <c r="H70" i="16" s="1"/>
  <c r="O69" i="16"/>
  <c r="P69" i="16" s="1"/>
  <c r="W97" i="17" s="1"/>
  <c r="H75" i="17" l="1"/>
  <c r="I75" i="17" s="1"/>
  <c r="B76" i="17"/>
  <c r="C76" i="17" s="1"/>
  <c r="S76" i="17" s="1"/>
  <c r="E76" i="17"/>
  <c r="I47" i="16"/>
  <c r="G76" i="17"/>
  <c r="A76" i="17"/>
  <c r="D76" i="17"/>
  <c r="M45" i="16"/>
  <c r="CG68" i="17"/>
  <c r="Q73" i="17"/>
  <c r="CH68" i="17"/>
  <c r="CD68" i="17"/>
  <c r="CE68" i="17" s="1"/>
  <c r="CF68" i="17"/>
  <c r="S75" i="17"/>
  <c r="O70" i="16"/>
  <c r="P70" i="16" s="1"/>
  <c r="W98" i="17" s="1"/>
  <c r="C71" i="16"/>
  <c r="H71" i="16" s="1"/>
  <c r="CL98" i="17"/>
  <c r="CN98" i="17" s="1"/>
  <c r="CO98" i="17" s="1"/>
  <c r="CP98" i="17"/>
  <c r="O57" i="17"/>
  <c r="K28" i="16"/>
  <c r="H76" i="17" l="1"/>
  <c r="I76" i="17" s="1"/>
  <c r="A77" i="17"/>
  <c r="G77" i="17"/>
  <c r="D77" i="17"/>
  <c r="I48" i="16"/>
  <c r="B77" i="17"/>
  <c r="C77" i="17" s="1"/>
  <c r="E77" i="17"/>
  <c r="U74" i="17"/>
  <c r="CI68" i="17"/>
  <c r="CJ68" i="17" s="1"/>
  <c r="O58" i="17"/>
  <c r="K29" i="16"/>
  <c r="O71" i="16"/>
  <c r="P71" i="16" s="1"/>
  <c r="W99" i="17" s="1"/>
  <c r="C72" i="16"/>
  <c r="H72" i="16" s="1"/>
  <c r="CL99" i="17"/>
  <c r="CN99" i="17" s="1"/>
  <c r="CO99" i="17"/>
  <c r="CP99" i="17"/>
  <c r="H77" i="17" l="1"/>
  <c r="I77" i="17" s="1"/>
  <c r="E78" i="17" s="1"/>
  <c r="H78" i="17" s="1"/>
  <c r="I78" i="17" s="1"/>
  <c r="B78" i="17"/>
  <c r="C78" i="17" s="1"/>
  <c r="S78" i="17" s="1"/>
  <c r="G78" i="17"/>
  <c r="I49" i="16"/>
  <c r="D78" i="17"/>
  <c r="A78" i="17"/>
  <c r="S77" i="17"/>
  <c r="CG69" i="17"/>
  <c r="M46" i="16"/>
  <c r="CD69" i="17"/>
  <c r="CE69" i="17" s="1"/>
  <c r="CH69" i="17"/>
  <c r="CF69" i="17"/>
  <c r="Q74" i="17"/>
  <c r="CI69" i="17"/>
  <c r="CJ69" i="17" s="1"/>
  <c r="CL100" i="17"/>
  <c r="CN100" i="17" s="1"/>
  <c r="CO100" i="17" s="1"/>
  <c r="CP100" i="17"/>
  <c r="K30" i="16"/>
  <c r="O59" i="17"/>
  <c r="K31" i="16" s="1"/>
  <c r="O72" i="16"/>
  <c r="P72" i="16" s="1"/>
  <c r="W100" i="17" s="1"/>
  <c r="C73" i="16"/>
  <c r="H73" i="16" s="1"/>
  <c r="CD70" i="17" l="1"/>
  <c r="CE70" i="17" s="1"/>
  <c r="Q75" i="17"/>
  <c r="CH70" i="17"/>
  <c r="CF70" i="17"/>
  <c r="CI70" i="17" s="1"/>
  <c r="CJ70" i="17" s="1"/>
  <c r="CG70" i="17"/>
  <c r="M47" i="16"/>
  <c r="D79" i="17"/>
  <c r="I50" i="16"/>
  <c r="A79" i="17"/>
  <c r="E79" i="17"/>
  <c r="B79" i="17"/>
  <c r="C79" i="17" s="1"/>
  <c r="S79" i="17" s="1"/>
  <c r="G79" i="17"/>
  <c r="U75" i="17"/>
  <c r="U76" i="17"/>
  <c r="CL101" i="17"/>
  <c r="CN101" i="17" s="1"/>
  <c r="CO101" i="17" s="1"/>
  <c r="CP101" i="17"/>
  <c r="C74" i="16"/>
  <c r="H74" i="16" s="1"/>
  <c r="O73" i="16"/>
  <c r="P73" i="16" s="1"/>
  <c r="W101" i="17" s="1"/>
  <c r="H79" i="17" l="1"/>
  <c r="I79" i="17" s="1"/>
  <c r="CD71" i="17"/>
  <c r="CE71" i="17" s="1"/>
  <c r="U77" i="17" s="1"/>
  <c r="M48" i="16"/>
  <c r="Q76" i="17"/>
  <c r="CH71" i="17"/>
  <c r="CF71" i="17"/>
  <c r="CG71" i="17"/>
  <c r="CI71" i="17" s="1"/>
  <c r="CJ71" i="17" s="1"/>
  <c r="G80" i="17"/>
  <c r="B80" i="17"/>
  <c r="C80" i="17"/>
  <c r="S80" i="17" s="1"/>
  <c r="A80" i="17"/>
  <c r="D80" i="17"/>
  <c r="H80" i="17" s="1"/>
  <c r="I80" i="17" s="1"/>
  <c r="E80" i="17"/>
  <c r="I51" i="16"/>
  <c r="CL102" i="17"/>
  <c r="CN102" i="17" s="1"/>
  <c r="CO102" i="17" s="1"/>
  <c r="CP102" i="17"/>
  <c r="O74" i="16"/>
  <c r="P74" i="16" s="1"/>
  <c r="W102" i="17" s="1"/>
  <c r="C75" i="16"/>
  <c r="H75" i="16" s="1"/>
  <c r="CG72" i="17" l="1"/>
  <c r="Q77" i="17"/>
  <c r="CD72" i="17"/>
  <c r="CE72" i="17" s="1"/>
  <c r="U78" i="17" s="1"/>
  <c r="CH72" i="17"/>
  <c r="CF72" i="17"/>
  <c r="M49" i="16"/>
  <c r="E81" i="17"/>
  <c r="G81" i="17"/>
  <c r="I52" i="16"/>
  <c r="B81" i="17"/>
  <c r="C81" i="17" s="1"/>
  <c r="S81" i="17" s="1"/>
  <c r="A81" i="17"/>
  <c r="D81" i="17"/>
  <c r="H81" i="17" s="1"/>
  <c r="I81" i="17" s="1"/>
  <c r="CL103" i="17"/>
  <c r="CN103" i="17" s="1"/>
  <c r="CO103" i="17" s="1"/>
  <c r="CP103" i="17"/>
  <c r="O75" i="16"/>
  <c r="P75" i="16" s="1"/>
  <c r="W103" i="17" s="1"/>
  <c r="C76" i="16"/>
  <c r="H76" i="16" s="1"/>
  <c r="I53" i="16" l="1"/>
  <c r="B82" i="17"/>
  <c r="C82" i="17" s="1"/>
  <c r="S82" i="17" s="1"/>
  <c r="A82" i="17"/>
  <c r="D82" i="17"/>
  <c r="H82" i="17" s="1"/>
  <c r="I82" i="17" s="1"/>
  <c r="E82" i="17"/>
  <c r="G82" i="17"/>
  <c r="CI72" i="17"/>
  <c r="CJ72" i="17" s="1"/>
  <c r="CL104" i="17"/>
  <c r="CN104" i="17" s="1"/>
  <c r="CO104" i="17" s="1"/>
  <c r="CP104" i="17"/>
  <c r="O76" i="16"/>
  <c r="P76" i="16" s="1"/>
  <c r="W104" i="17" s="1"/>
  <c r="C77" i="16"/>
  <c r="H77" i="16" s="1"/>
  <c r="E83" i="17" l="1"/>
  <c r="A83" i="17"/>
  <c r="G83" i="17"/>
  <c r="B83" i="17"/>
  <c r="C83" i="17" s="1"/>
  <c r="S83" i="17" s="1"/>
  <c r="D83" i="17"/>
  <c r="I54" i="16"/>
  <c r="CD73" i="17"/>
  <c r="CE73" i="17" s="1"/>
  <c r="CI73" i="17" s="1"/>
  <c r="CJ73" i="17" s="1"/>
  <c r="Q78" i="17"/>
  <c r="CH73" i="17"/>
  <c r="M50" i="16"/>
  <c r="CF73" i="17"/>
  <c r="CG73" i="17"/>
  <c r="CL105" i="17"/>
  <c r="CN105" i="17" s="1"/>
  <c r="CO105" i="17" s="1"/>
  <c r="CP105" i="17"/>
  <c r="C78" i="16"/>
  <c r="H78" i="16" s="1"/>
  <c r="O77" i="16"/>
  <c r="P77" i="16" s="1"/>
  <c r="W105" i="17" s="1"/>
  <c r="CG74" i="17" l="1"/>
  <c r="CF74" i="17"/>
  <c r="CH74" i="17"/>
  <c r="Q79" i="17"/>
  <c r="CD74" i="17"/>
  <c r="CE74" i="17" s="1"/>
  <c r="M51" i="16"/>
  <c r="U79" i="17"/>
  <c r="H83" i="17"/>
  <c r="I83" i="17" s="1"/>
  <c r="O78" i="16"/>
  <c r="P78" i="16" s="1"/>
  <c r="W106" i="17" s="1"/>
  <c r="C79" i="16"/>
  <c r="H79" i="16" s="1"/>
  <c r="CL106" i="17"/>
  <c r="CN106" i="17" s="1"/>
  <c r="CO106" i="17"/>
  <c r="CP106" i="17"/>
  <c r="U80" i="17" l="1"/>
  <c r="E84" i="17"/>
  <c r="I55" i="16"/>
  <c r="G84" i="17"/>
  <c r="A84" i="17"/>
  <c r="D84" i="17"/>
  <c r="B84" i="17"/>
  <c r="C84" i="17" s="1"/>
  <c r="S84" i="17" s="1"/>
  <c r="CI74" i="17"/>
  <c r="CJ74" i="17" s="1"/>
  <c r="O79" i="16"/>
  <c r="P79" i="16" s="1"/>
  <c r="W107" i="17" s="1"/>
  <c r="C80" i="16"/>
  <c r="H80" i="16" s="1"/>
  <c r="CL107" i="17"/>
  <c r="CN107" i="17" s="1"/>
  <c r="CO107" i="17" s="1"/>
  <c r="CP107" i="17"/>
  <c r="H84" i="17" l="1"/>
  <c r="I84" i="17" s="1"/>
  <c r="E85" i="17"/>
  <c r="B85" i="17"/>
  <c r="C85" i="17" s="1"/>
  <c r="S85" i="17" s="1"/>
  <c r="A85" i="17"/>
  <c r="D85" i="17"/>
  <c r="G85" i="17"/>
  <c r="I56" i="16"/>
  <c r="CD75" i="17"/>
  <c r="CE75" i="17" s="1"/>
  <c r="M52" i="16"/>
  <c r="CH75" i="17"/>
  <c r="Q80" i="17"/>
  <c r="CF75" i="17"/>
  <c r="CG75" i="17"/>
  <c r="CL108" i="17"/>
  <c r="CN108" i="17" s="1"/>
  <c r="CO108" i="17"/>
  <c r="CP108" i="17"/>
  <c r="O80" i="16"/>
  <c r="P80" i="16" s="1"/>
  <c r="W108" i="17" s="1"/>
  <c r="C81" i="16"/>
  <c r="H81" i="16" s="1"/>
  <c r="CI75" i="17" l="1"/>
  <c r="CJ75" i="17" s="1"/>
  <c r="CG76" i="17"/>
  <c r="Q81" i="17"/>
  <c r="CD76" i="17"/>
  <c r="CE76" i="17" s="1"/>
  <c r="U82" i="17" s="1"/>
  <c r="CH76" i="17"/>
  <c r="CF76" i="17"/>
  <c r="M53" i="16"/>
  <c r="U81" i="17"/>
  <c r="H85" i="17"/>
  <c r="I85" i="17" s="1"/>
  <c r="C82" i="16"/>
  <c r="H82" i="16" s="1"/>
  <c r="O81" i="16"/>
  <c r="P81" i="16" s="1"/>
  <c r="W109" i="17" s="1"/>
  <c r="CL109" i="17"/>
  <c r="CN109" i="17" s="1"/>
  <c r="CO109" i="17" s="1"/>
  <c r="CP109" i="17"/>
  <c r="CI76" i="17" l="1"/>
  <c r="CJ76" i="17" s="1"/>
  <c r="CD77" i="17" s="1"/>
  <c r="CE77" i="17" s="1"/>
  <c r="U83" i="17" s="1"/>
  <c r="M54" i="16"/>
  <c r="CH77" i="17"/>
  <c r="Q82" i="17"/>
  <c r="CF77" i="17"/>
  <c r="CG77" i="17"/>
  <c r="G86" i="17"/>
  <c r="B86" i="17"/>
  <c r="C86" i="17" s="1"/>
  <c r="S86" i="17" s="1"/>
  <c r="I57" i="16"/>
  <c r="E86" i="17"/>
  <c r="D86" i="17"/>
  <c r="A86" i="17"/>
  <c r="CL110" i="17"/>
  <c r="CN110" i="17" s="1"/>
  <c r="CO110" i="17" s="1"/>
  <c r="CP110" i="17"/>
  <c r="O82" i="16"/>
  <c r="P82" i="16" s="1"/>
  <c r="W110" i="17" s="1"/>
  <c r="C83" i="16"/>
  <c r="H83" i="16" s="1"/>
  <c r="H86" i="17" l="1"/>
  <c r="I86" i="17" s="1"/>
  <c r="A87" i="17"/>
  <c r="B87" i="17"/>
  <c r="C87" i="17" s="1"/>
  <c r="D87" i="17"/>
  <c r="H87" i="17" s="1"/>
  <c r="I87" i="17" s="1"/>
  <c r="G87" i="17"/>
  <c r="E87" i="17"/>
  <c r="I58" i="16"/>
  <c r="CI77" i="17"/>
  <c r="CJ77" i="17" s="1"/>
  <c r="CL111" i="17"/>
  <c r="CN111" i="17" s="1"/>
  <c r="CO111" i="17" s="1"/>
  <c r="CP111" i="17"/>
  <c r="O83" i="16"/>
  <c r="P83" i="16" s="1"/>
  <c r="W111" i="17" s="1"/>
  <c r="C84" i="16"/>
  <c r="H84" i="16" s="1"/>
  <c r="A88" i="17" l="1"/>
  <c r="D88" i="17"/>
  <c r="E88" i="17"/>
  <c r="I59" i="16"/>
  <c r="G88" i="17"/>
  <c r="B88" i="17"/>
  <c r="C88" i="17" s="1"/>
  <c r="S87" i="17"/>
  <c r="CH78" i="17"/>
  <c r="CF78" i="17"/>
  <c r="CG78" i="17"/>
  <c r="M55" i="16"/>
  <c r="Q83" i="17"/>
  <c r="CD78" i="17"/>
  <c r="CE78" i="17" s="1"/>
  <c r="CL112" i="17"/>
  <c r="CN112" i="17" s="1"/>
  <c r="CO112" i="17" s="1"/>
  <c r="CP112" i="17"/>
  <c r="O84" i="16"/>
  <c r="P84" i="16" s="1"/>
  <c r="W112" i="17" s="1"/>
  <c r="C85" i="16"/>
  <c r="H85" i="16" s="1"/>
  <c r="S88" i="17" l="1"/>
  <c r="H88" i="17"/>
  <c r="I88" i="17" s="1"/>
  <c r="U84" i="17"/>
  <c r="CI78" i="17"/>
  <c r="CJ78" i="17" s="1"/>
  <c r="CL113" i="17"/>
  <c r="CN113" i="17" s="1"/>
  <c r="CO113" i="17" s="1"/>
  <c r="CP113" i="17"/>
  <c r="C86" i="16"/>
  <c r="H86" i="16" s="1"/>
  <c r="O85" i="16"/>
  <c r="P85" i="16" s="1"/>
  <c r="W113" i="17" s="1"/>
  <c r="D89" i="17" l="1"/>
  <c r="A89" i="17"/>
  <c r="E89" i="17"/>
  <c r="G89" i="17"/>
  <c r="B89" i="17"/>
  <c r="C89" i="17" s="1"/>
  <c r="I60" i="16"/>
  <c r="CD79" i="17"/>
  <c r="CE79" i="17" s="1"/>
  <c r="CG79" i="17"/>
  <c r="CH79" i="17"/>
  <c r="M56" i="16"/>
  <c r="Q84" i="17"/>
  <c r="CF79" i="17"/>
  <c r="CL114" i="17"/>
  <c r="CN114" i="17" s="1"/>
  <c r="CO114" i="17" s="1"/>
  <c r="CP114" i="17"/>
  <c r="O86" i="16"/>
  <c r="P86" i="16" s="1"/>
  <c r="W114" i="17" s="1"/>
  <c r="C87" i="16"/>
  <c r="H87" i="16" s="1"/>
  <c r="U85" i="17" l="1"/>
  <c r="S89" i="17"/>
  <c r="CI79" i="17"/>
  <c r="CJ79" i="17" s="1"/>
  <c r="H89" i="17"/>
  <c r="I89" i="17" s="1"/>
  <c r="CL115" i="17"/>
  <c r="CN115" i="17" s="1"/>
  <c r="CO115" i="17" s="1"/>
  <c r="O72" i="17"/>
  <c r="CP115" i="17"/>
  <c r="O87" i="16"/>
  <c r="P87" i="16" s="1"/>
  <c r="W115" i="17" s="1"/>
  <c r="C88" i="16"/>
  <c r="H88" i="16" s="1"/>
  <c r="E90" i="17" l="1"/>
  <c r="A90" i="17"/>
  <c r="G90" i="17"/>
  <c r="B90" i="17"/>
  <c r="C90" i="17" s="1"/>
  <c r="D90" i="17"/>
  <c r="I61" i="16"/>
  <c r="CH80" i="17"/>
  <c r="CF80" i="17"/>
  <c r="Q85" i="17"/>
  <c r="M57" i="16"/>
  <c r="CG80" i="17"/>
  <c r="CD80" i="17"/>
  <c r="CE80" i="17" s="1"/>
  <c r="CL116" i="17"/>
  <c r="CN116" i="17" s="1"/>
  <c r="CO116" i="17" s="1"/>
  <c r="CP116" i="17"/>
  <c r="K44" i="16"/>
  <c r="O61" i="17"/>
  <c r="O88" i="16"/>
  <c r="P88" i="16" s="1"/>
  <c r="W116" i="17" s="1"/>
  <c r="C89" i="16"/>
  <c r="H89" i="16" s="1"/>
  <c r="U86" i="17" l="1"/>
  <c r="S90" i="17"/>
  <c r="H90" i="17"/>
  <c r="I90" i="17" s="1"/>
  <c r="CI80" i="17"/>
  <c r="CJ80" i="17" s="1"/>
  <c r="CL117" i="17"/>
  <c r="CN117" i="17" s="1"/>
  <c r="CO117" i="17" s="1"/>
  <c r="CP117" i="17"/>
  <c r="O62" i="17"/>
  <c r="K33" i="16"/>
  <c r="C90" i="16"/>
  <c r="H90" i="16" s="1"/>
  <c r="O89" i="16"/>
  <c r="P89" i="16" s="1"/>
  <c r="W117" i="17" s="1"/>
  <c r="CD81" i="17" l="1"/>
  <c r="CE81" i="17" s="1"/>
  <c r="CH81" i="17"/>
  <c r="Q86" i="17"/>
  <c r="CF81" i="17"/>
  <c r="CI81" i="17" s="1"/>
  <c r="CJ81" i="17" s="1"/>
  <c r="CG81" i="17"/>
  <c r="M58" i="16"/>
  <c r="G91" i="17"/>
  <c r="B91" i="17"/>
  <c r="C91" i="17" s="1"/>
  <c r="S91" i="17" s="1"/>
  <c r="I62" i="16"/>
  <c r="A91" i="17"/>
  <c r="D91" i="17"/>
  <c r="E91" i="17"/>
  <c r="CL118" i="17"/>
  <c r="CN118" i="17" s="1"/>
  <c r="CO118" i="17"/>
  <c r="CP118" i="17"/>
  <c r="O90" i="16"/>
  <c r="P90" i="16" s="1"/>
  <c r="W118" i="17" s="1"/>
  <c r="C91" i="16"/>
  <c r="H91" i="16" s="1"/>
  <c r="K34" i="16"/>
  <c r="O63" i="17"/>
  <c r="H91" i="17" l="1"/>
  <c r="I91" i="17" s="1"/>
  <c r="CG82" i="17"/>
  <c r="CD82" i="17"/>
  <c r="CF82" i="17"/>
  <c r="CI82" i="17" s="1"/>
  <c r="CJ82" i="17" s="1"/>
  <c r="Q87" i="17"/>
  <c r="M59" i="16"/>
  <c r="CH82" i="17"/>
  <c r="CE82" i="17"/>
  <c r="U88" i="17" s="1"/>
  <c r="E92" i="17"/>
  <c r="I63" i="16"/>
  <c r="G92" i="17"/>
  <c r="A92" i="17"/>
  <c r="D92" i="17"/>
  <c r="B92" i="17"/>
  <c r="C92" i="17" s="1"/>
  <c r="S92" i="17" s="1"/>
  <c r="H92" i="17"/>
  <c r="I92" i="17" s="1"/>
  <c r="U87" i="17"/>
  <c r="CL119" i="17"/>
  <c r="CN119" i="17" s="1"/>
  <c r="CO119" i="17"/>
  <c r="CP119" i="17"/>
  <c r="O91" i="16"/>
  <c r="P91" i="16" s="1"/>
  <c r="W119" i="17" s="1"/>
  <c r="C92" i="16"/>
  <c r="H92" i="16" s="1"/>
  <c r="O64" i="17"/>
  <c r="K35" i="16"/>
  <c r="CG83" i="17" l="1"/>
  <c r="CD83" i="17"/>
  <c r="CE83" i="17" s="1"/>
  <c r="M60" i="16"/>
  <c r="CF83" i="17"/>
  <c r="CI83" i="17" s="1"/>
  <c r="CJ83" i="17" s="1"/>
  <c r="CH83" i="17"/>
  <c r="Q88" i="17"/>
  <c r="G93" i="17"/>
  <c r="I64" i="16"/>
  <c r="B93" i="17"/>
  <c r="C93" i="17" s="1"/>
  <c r="S93" i="17" s="1"/>
  <c r="A93" i="17"/>
  <c r="E93" i="17"/>
  <c r="D93" i="17"/>
  <c r="H93" i="17" s="1"/>
  <c r="I93" i="17" s="1"/>
  <c r="U89" i="17"/>
  <c r="O65" i="17"/>
  <c r="K36" i="16"/>
  <c r="O92" i="16"/>
  <c r="P92" i="16" s="1"/>
  <c r="W120" i="17" s="1"/>
  <c r="C93" i="16"/>
  <c r="H93" i="16" s="1"/>
  <c r="CL120" i="17"/>
  <c r="CN120" i="17" s="1"/>
  <c r="CO120" i="17" s="1"/>
  <c r="CP120" i="17"/>
  <c r="CD84" i="17" l="1"/>
  <c r="CE84" i="17" s="1"/>
  <c r="U90" i="17" s="1"/>
  <c r="M61" i="16"/>
  <c r="CF84" i="17"/>
  <c r="CG84" i="17"/>
  <c r="CI84" i="17" s="1"/>
  <c r="CJ84" i="17" s="1"/>
  <c r="Q89" i="17"/>
  <c r="CH84" i="17"/>
  <c r="B94" i="17"/>
  <c r="C94" i="17" s="1"/>
  <c r="S94" i="17" s="1"/>
  <c r="E94" i="17"/>
  <c r="I65" i="16"/>
  <c r="D94" i="17"/>
  <c r="A94" i="17"/>
  <c r="G94" i="17"/>
  <c r="O66" i="17"/>
  <c r="K37" i="16"/>
  <c r="CL121" i="17"/>
  <c r="CN121" i="17" s="1"/>
  <c r="CO121" i="17" s="1"/>
  <c r="CP121" i="17"/>
  <c r="C94" i="16"/>
  <c r="H94" i="16" s="1"/>
  <c r="O93" i="16"/>
  <c r="P93" i="16" s="1"/>
  <c r="W121" i="17" s="1"/>
  <c r="H94" i="17" l="1"/>
  <c r="I94" i="17" s="1"/>
  <c r="E95" i="17"/>
  <c r="A95" i="17"/>
  <c r="B95" i="17"/>
  <c r="C95" i="17" s="1"/>
  <c r="S95" i="17" s="1"/>
  <c r="D95" i="17"/>
  <c r="G95" i="17"/>
  <c r="I66" i="16"/>
  <c r="CH85" i="17"/>
  <c r="M62" i="16"/>
  <c r="CD85" i="17"/>
  <c r="CE85" i="17"/>
  <c r="U91" i="17" s="1"/>
  <c r="CF85" i="17"/>
  <c r="CG85" i="17"/>
  <c r="Q90" i="17"/>
  <c r="CL122" i="17"/>
  <c r="CN122" i="17" s="1"/>
  <c r="CO122" i="17" s="1"/>
  <c r="CP122" i="17"/>
  <c r="O94" i="16"/>
  <c r="P94" i="16" s="1"/>
  <c r="W122" i="17" s="1"/>
  <c r="C95" i="16"/>
  <c r="H95" i="16" s="1"/>
  <c r="K38" i="16"/>
  <c r="O67" i="17"/>
  <c r="H95" i="17" l="1"/>
  <c r="I95" i="17" s="1"/>
  <c r="CI85" i="17"/>
  <c r="CJ85" i="17" s="1"/>
  <c r="CL123" i="17"/>
  <c r="CN123" i="17" s="1"/>
  <c r="CO123" i="17" s="1"/>
  <c r="CP123" i="17"/>
  <c r="O95" i="16"/>
  <c r="P95" i="16" s="1"/>
  <c r="W123" i="17" s="1"/>
  <c r="C96" i="16"/>
  <c r="H96" i="16" s="1"/>
  <c r="K39" i="16"/>
  <c r="O68" i="17"/>
  <c r="CD86" i="17" l="1"/>
  <c r="CF86" i="17"/>
  <c r="CH86" i="17"/>
  <c r="M63" i="16"/>
  <c r="Q91" i="17"/>
  <c r="CG86" i="17"/>
  <c r="CE86" i="17"/>
  <c r="G96" i="17"/>
  <c r="A96" i="17"/>
  <c r="D96" i="17"/>
  <c r="H96" i="17" s="1"/>
  <c r="I96" i="17" s="1"/>
  <c r="I67" i="16"/>
  <c r="B96" i="17"/>
  <c r="C96" i="17" s="1"/>
  <c r="S96" i="17" s="1"/>
  <c r="E96" i="17"/>
  <c r="O69" i="17"/>
  <c r="K40" i="16"/>
  <c r="CL124" i="17"/>
  <c r="CN124" i="17" s="1"/>
  <c r="CO124" i="17" s="1"/>
  <c r="CP124" i="17"/>
  <c r="O96" i="16"/>
  <c r="P96" i="16" s="1"/>
  <c r="W124" i="17" s="1"/>
  <c r="C97" i="16"/>
  <c r="H97" i="16" s="1"/>
  <c r="CI86" i="17" l="1"/>
  <c r="CJ86" i="17" s="1"/>
  <c r="CH87" i="17"/>
  <c r="M64" i="16"/>
  <c r="Q92" i="17"/>
  <c r="CG87" i="17"/>
  <c r="CF87" i="17"/>
  <c r="CD87" i="17"/>
  <c r="CE87" i="17" s="1"/>
  <c r="U92" i="17"/>
  <c r="D97" i="17"/>
  <c r="A97" i="17"/>
  <c r="E97" i="17"/>
  <c r="G97" i="17"/>
  <c r="B97" i="17"/>
  <c r="C97" i="17" s="1"/>
  <c r="I68" i="16"/>
  <c r="CL125" i="17"/>
  <c r="CN125" i="17" s="1"/>
  <c r="CO125" i="17" s="1"/>
  <c r="CP125" i="17"/>
  <c r="O70" i="17"/>
  <c r="K41" i="16"/>
  <c r="C98" i="16"/>
  <c r="H98" i="16" s="1"/>
  <c r="O97" i="16"/>
  <c r="P97" i="16" s="1"/>
  <c r="W125" i="17" s="1"/>
  <c r="S97" i="17" l="1"/>
  <c r="H97" i="17"/>
  <c r="I97" i="17" s="1"/>
  <c r="U93" i="17"/>
  <c r="CI87" i="17"/>
  <c r="CJ87" i="17" s="1"/>
  <c r="O98" i="16"/>
  <c r="P98" i="16" s="1"/>
  <c r="W126" i="17" s="1"/>
  <c r="C99" i="16"/>
  <c r="H99" i="16" s="1"/>
  <c r="CL126" i="17"/>
  <c r="CN126" i="17" s="1"/>
  <c r="CO126" i="17"/>
  <c r="CP126" i="17"/>
  <c r="K42" i="16"/>
  <c r="O71" i="17"/>
  <c r="K43" i="16" s="1"/>
  <c r="G98" i="17" l="1"/>
  <c r="E98" i="17"/>
  <c r="B98" i="17"/>
  <c r="C98" i="17" s="1"/>
  <c r="S98" i="17" s="1"/>
  <c r="I69" i="16"/>
  <c r="D98" i="17"/>
  <c r="A98" i="17"/>
  <c r="H98" i="17"/>
  <c r="I98" i="17" s="1"/>
  <c r="CH88" i="17"/>
  <c r="CF88" i="17"/>
  <c r="M65" i="16"/>
  <c r="Q93" i="17"/>
  <c r="CG88" i="17"/>
  <c r="CI88" i="17" s="1"/>
  <c r="CJ88" i="17" s="1"/>
  <c r="CD88" i="17"/>
  <c r="CE88" i="17" s="1"/>
  <c r="O99" i="16"/>
  <c r="P99" i="16" s="1"/>
  <c r="W127" i="17" s="1"/>
  <c r="C100" i="16"/>
  <c r="H100" i="16" s="1"/>
  <c r="CL127" i="17"/>
  <c r="CN127" i="17" s="1"/>
  <c r="CO127" i="17" s="1"/>
  <c r="CP127" i="17"/>
  <c r="CD89" i="17" l="1"/>
  <c r="CE89" i="17" s="1"/>
  <c r="CH89" i="17"/>
  <c r="Q94" i="17"/>
  <c r="CG89" i="17"/>
  <c r="CI89" i="17" s="1"/>
  <c r="CJ89" i="17" s="1"/>
  <c r="CF89" i="17"/>
  <c r="M66" i="16"/>
  <c r="D99" i="17"/>
  <c r="I70" i="16"/>
  <c r="A99" i="17"/>
  <c r="E99" i="17"/>
  <c r="G99" i="17"/>
  <c r="B99" i="17"/>
  <c r="C99" i="17" s="1"/>
  <c r="S99" i="17" s="1"/>
  <c r="U94" i="17"/>
  <c r="U95" i="17"/>
  <c r="CL128" i="17"/>
  <c r="CN128" i="17" s="1"/>
  <c r="CO128" i="17" s="1"/>
  <c r="CP128" i="17"/>
  <c r="O100" i="16"/>
  <c r="P100" i="16" s="1"/>
  <c r="W128" i="17" s="1"/>
  <c r="C101" i="16"/>
  <c r="H101" i="16" s="1"/>
  <c r="H99" i="17" l="1"/>
  <c r="I99" i="17" s="1"/>
  <c r="CD90" i="17"/>
  <c r="M67" i="16"/>
  <c r="CH90" i="17"/>
  <c r="Q95" i="17"/>
  <c r="CE90" i="17"/>
  <c r="U96" i="17" s="1"/>
  <c r="CG90" i="17"/>
  <c r="CF90" i="17"/>
  <c r="CI90" i="17" s="1"/>
  <c r="CJ90" i="17" s="1"/>
  <c r="D100" i="17"/>
  <c r="B100" i="17"/>
  <c r="C100" i="17" s="1"/>
  <c r="S100" i="17" s="1"/>
  <c r="E100" i="17"/>
  <c r="I71" i="16"/>
  <c r="G100" i="17"/>
  <c r="A100" i="17"/>
  <c r="H100" i="17"/>
  <c r="I100" i="17" s="1"/>
  <c r="C102" i="16"/>
  <c r="H102" i="16" s="1"/>
  <c r="O101" i="16"/>
  <c r="P101" i="16" s="1"/>
  <c r="W129" i="17" s="1"/>
  <c r="CL129" i="17"/>
  <c r="CN129" i="17" s="1"/>
  <c r="CO129" i="17" s="1"/>
  <c r="CP129" i="17"/>
  <c r="CD91" i="17" l="1"/>
  <c r="CG91" i="17"/>
  <c r="Q96" i="17"/>
  <c r="CH91" i="17"/>
  <c r="M68" i="16"/>
  <c r="CE91" i="17"/>
  <c r="U97" i="17" s="1"/>
  <c r="CF91" i="17"/>
  <c r="D101" i="17"/>
  <c r="I72" i="16"/>
  <c r="E101" i="17"/>
  <c r="A101" i="17"/>
  <c r="G101" i="17"/>
  <c r="H101" i="17" s="1"/>
  <c r="I101" i="17" s="1"/>
  <c r="B101" i="17"/>
  <c r="C101" i="17" s="1"/>
  <c r="S101" i="17" s="1"/>
  <c r="CL130" i="17"/>
  <c r="CN130" i="17" s="1"/>
  <c r="CO130" i="17" s="1"/>
  <c r="CP130" i="17"/>
  <c r="O102" i="16"/>
  <c r="P102" i="16" s="1"/>
  <c r="W130" i="17" s="1"/>
  <c r="C103" i="16"/>
  <c r="H103" i="16" s="1"/>
  <c r="B102" i="17" l="1"/>
  <c r="A102" i="17"/>
  <c r="E102" i="17"/>
  <c r="G102" i="17"/>
  <c r="D102" i="17"/>
  <c r="C102" i="17"/>
  <c r="S102" i="17" s="1"/>
  <c r="I73" i="16"/>
  <c r="CI91" i="17"/>
  <c r="CJ91" i="17" s="1"/>
  <c r="O103" i="16"/>
  <c r="P103" i="16" s="1"/>
  <c r="W131" i="17" s="1"/>
  <c r="C104" i="16"/>
  <c r="H104" i="16" s="1"/>
  <c r="CL131" i="17"/>
  <c r="CN131" i="17" s="1"/>
  <c r="CO131" i="17" s="1"/>
  <c r="CP131" i="17"/>
  <c r="CF92" i="17" l="1"/>
  <c r="M69" i="16"/>
  <c r="CG92" i="17"/>
  <c r="Q97" i="17"/>
  <c r="CH92" i="17"/>
  <c r="CD92" i="17"/>
  <c r="CE92" i="17" s="1"/>
  <c r="U98" i="17" s="1"/>
  <c r="H102" i="17"/>
  <c r="I102" i="17" s="1"/>
  <c r="CL132" i="17"/>
  <c r="CN132" i="17" s="1"/>
  <c r="CO132" i="17" s="1"/>
  <c r="CP132" i="17"/>
  <c r="O104" i="16"/>
  <c r="P104" i="16" s="1"/>
  <c r="W132" i="17" s="1"/>
  <c r="C105" i="16"/>
  <c r="H105" i="16" s="1"/>
  <c r="E103" i="17" l="1"/>
  <c r="G103" i="17"/>
  <c r="I74" i="16"/>
  <c r="B103" i="17"/>
  <c r="C103" i="17" s="1"/>
  <c r="S103" i="17" s="1"/>
  <c r="A103" i="17"/>
  <c r="D103" i="17"/>
  <c r="CI92" i="17"/>
  <c r="CJ92" i="17" s="1"/>
  <c r="CL133" i="17"/>
  <c r="CN133" i="17" s="1"/>
  <c r="CO133" i="17" s="1"/>
  <c r="CP133" i="17"/>
  <c r="C106" i="16"/>
  <c r="H106" i="16" s="1"/>
  <c r="O105" i="16"/>
  <c r="P105" i="16" s="1"/>
  <c r="W133" i="17" s="1"/>
  <c r="CG93" i="17" l="1"/>
  <c r="Q98" i="17"/>
  <c r="CH93" i="17"/>
  <c r="M70" i="16"/>
  <c r="CD93" i="17"/>
  <c r="CF93" i="17"/>
  <c r="CE93" i="17"/>
  <c r="H103" i="17"/>
  <c r="I103" i="17" s="1"/>
  <c r="CL134" i="17"/>
  <c r="CN134" i="17" s="1"/>
  <c r="CO134" i="17" s="1"/>
  <c r="CP134" i="17"/>
  <c r="O106" i="16"/>
  <c r="P106" i="16" s="1"/>
  <c r="W134" i="17" s="1"/>
  <c r="C107" i="16"/>
  <c r="H107" i="16" s="1"/>
  <c r="E104" i="17" l="1"/>
  <c r="B104" i="17"/>
  <c r="I75" i="16"/>
  <c r="D104" i="17"/>
  <c r="H104" i="17" s="1"/>
  <c r="I104" i="17" s="1"/>
  <c r="G104" i="17"/>
  <c r="C104" i="17"/>
  <c r="S104" i="17" s="1"/>
  <c r="A104" i="17"/>
  <c r="U99" i="17"/>
  <c r="CI93" i="17"/>
  <c r="CJ93" i="17" s="1"/>
  <c r="CL135" i="17"/>
  <c r="CN135" i="17" s="1"/>
  <c r="CO135" i="17" s="1"/>
  <c r="CP135" i="17"/>
  <c r="O107" i="16"/>
  <c r="P107" i="16" s="1"/>
  <c r="W135" i="17" s="1"/>
  <c r="C108" i="16"/>
  <c r="H108" i="16" s="1"/>
  <c r="G105" i="17" l="1"/>
  <c r="D105" i="17"/>
  <c r="I76" i="16"/>
  <c r="B105" i="17"/>
  <c r="C105" i="17" s="1"/>
  <c r="S105" i="17" s="1"/>
  <c r="E105" i="17"/>
  <c r="A105" i="17"/>
  <c r="CH94" i="17"/>
  <c r="Q99" i="17"/>
  <c r="CG94" i="17"/>
  <c r="CF94" i="17"/>
  <c r="CD94" i="17"/>
  <c r="CE94" i="17" s="1"/>
  <c r="M71" i="16"/>
  <c r="CL136" i="17"/>
  <c r="CN136" i="17" s="1"/>
  <c r="CO136" i="17" s="1"/>
  <c r="CP136" i="17"/>
  <c r="O108" i="16"/>
  <c r="P108" i="16" s="1"/>
  <c r="W136" i="17" s="1"/>
  <c r="C109" i="16"/>
  <c r="H109" i="16" s="1"/>
  <c r="CI94" i="17" l="1"/>
  <c r="CJ94" i="17" s="1"/>
  <c r="H105" i="17"/>
  <c r="I105" i="17" s="1"/>
  <c r="U100" i="17"/>
  <c r="CD95" i="17"/>
  <c r="CE95" i="17" s="1"/>
  <c r="CF95" i="17"/>
  <c r="CH95" i="17"/>
  <c r="M72" i="16"/>
  <c r="CG95" i="17"/>
  <c r="CI95" i="17" s="1"/>
  <c r="CJ95" i="17" s="1"/>
  <c r="Q100" i="17"/>
  <c r="CL137" i="17"/>
  <c r="CN137" i="17" s="1"/>
  <c r="CO137" i="17" s="1"/>
  <c r="CP137" i="17"/>
  <c r="C110" i="16"/>
  <c r="H110" i="16" s="1"/>
  <c r="O109" i="16"/>
  <c r="P109" i="16" s="1"/>
  <c r="W137" i="17" s="1"/>
  <c r="CD96" i="17" l="1"/>
  <c r="CE96" i="17" s="1"/>
  <c r="U102" i="17" s="1"/>
  <c r="Q101" i="17"/>
  <c r="CG96" i="17"/>
  <c r="CH96" i="17"/>
  <c r="CI96" i="17" s="1"/>
  <c r="CJ96" i="17" s="1"/>
  <c r="CF96" i="17"/>
  <c r="M73" i="16"/>
  <c r="U101" i="17"/>
  <c r="E106" i="17"/>
  <c r="G106" i="17"/>
  <c r="D106" i="17"/>
  <c r="I77" i="16"/>
  <c r="B106" i="17"/>
  <c r="C106" i="17" s="1"/>
  <c r="S106" i="17" s="1"/>
  <c r="A106" i="17"/>
  <c r="CL138" i="17"/>
  <c r="CN138" i="17" s="1"/>
  <c r="CO138" i="17"/>
  <c r="CP138" i="17"/>
  <c r="O110" i="16"/>
  <c r="P110" i="16" s="1"/>
  <c r="W138" i="17" s="1"/>
  <c r="C111" i="16"/>
  <c r="H111" i="16" s="1"/>
  <c r="CG97" i="17" l="1"/>
  <c r="M74" i="16"/>
  <c r="CD97" i="17"/>
  <c r="CE97" i="17" s="1"/>
  <c r="CH97" i="17"/>
  <c r="CI97" i="17" s="1"/>
  <c r="CJ97" i="17" s="1"/>
  <c r="CF97" i="17"/>
  <c r="Q102" i="17"/>
  <c r="H106" i="17"/>
  <c r="I106" i="17" s="1"/>
  <c r="CL139" i="17"/>
  <c r="CN139" i="17" s="1"/>
  <c r="CO139" i="17" s="1"/>
  <c r="CP139" i="17"/>
  <c r="C112" i="16"/>
  <c r="H112" i="16" s="1"/>
  <c r="O111" i="16"/>
  <c r="P111" i="16" s="1"/>
  <c r="W139" i="17" s="1"/>
  <c r="CF98" i="17" l="1"/>
  <c r="CG98" i="17"/>
  <c r="M75" i="16"/>
  <c r="CD98" i="17"/>
  <c r="CE98" i="17" s="1"/>
  <c r="U104" i="17" s="1"/>
  <c r="Q103" i="17"/>
  <c r="CH98" i="17"/>
  <c r="U103" i="17"/>
  <c r="G107" i="17"/>
  <c r="I78" i="16"/>
  <c r="B107" i="17"/>
  <c r="E107" i="17"/>
  <c r="D107" i="17"/>
  <c r="A107" i="17"/>
  <c r="C107" i="17"/>
  <c r="S107" i="17" s="1"/>
  <c r="CL140" i="17"/>
  <c r="CN140" i="17" s="1"/>
  <c r="CO140" i="17" s="1"/>
  <c r="CP140" i="17"/>
  <c r="O112" i="16"/>
  <c r="P112" i="16" s="1"/>
  <c r="W140" i="17" s="1"/>
  <c r="C113" i="16"/>
  <c r="H113" i="16" s="1"/>
  <c r="CI98" i="17" l="1"/>
  <c r="CJ98" i="17" s="1"/>
  <c r="CH99" i="17" s="1"/>
  <c r="CG99" i="17"/>
  <c r="CD99" i="17"/>
  <c r="CE99" i="17" s="1"/>
  <c r="U105" i="17" s="1"/>
  <c r="CF99" i="17"/>
  <c r="Q104" i="17"/>
  <c r="M76" i="16"/>
  <c r="H107" i="17"/>
  <c r="I107" i="17" s="1"/>
  <c r="CL141" i="17"/>
  <c r="CN141" i="17" s="1"/>
  <c r="CO141" i="17" s="1"/>
  <c r="O84" i="17"/>
  <c r="CP141" i="17"/>
  <c r="O113" i="16"/>
  <c r="P113" i="16" s="1"/>
  <c r="W141" i="17" s="1"/>
  <c r="C114" i="16"/>
  <c r="H114" i="16" s="1"/>
  <c r="CI99" i="17" l="1"/>
  <c r="CJ99" i="17" s="1"/>
  <c r="CF100" i="17"/>
  <c r="M77" i="16"/>
  <c r="CG100" i="17"/>
  <c r="Q105" i="17"/>
  <c r="CH100" i="17"/>
  <c r="CD100" i="17"/>
  <c r="CE100" i="17" s="1"/>
  <c r="U106" i="17" s="1"/>
  <c r="D108" i="17"/>
  <c r="G108" i="17"/>
  <c r="A108" i="17"/>
  <c r="E108" i="17"/>
  <c r="B108" i="17"/>
  <c r="C108" i="17" s="1"/>
  <c r="I79" i="16"/>
  <c r="K56" i="16"/>
  <c r="O73" i="17"/>
  <c r="O114" i="16"/>
  <c r="P114" i="16" s="1"/>
  <c r="W142" i="17" s="1"/>
  <c r="C115" i="16"/>
  <c r="H115" i="16" s="1"/>
  <c r="CL142" i="17"/>
  <c r="CN142" i="17" s="1"/>
  <c r="CO142" i="17" s="1"/>
  <c r="CP142" i="17"/>
  <c r="S108" i="17" l="1"/>
  <c r="H108" i="17"/>
  <c r="I108" i="17" s="1"/>
  <c r="CI100" i="17"/>
  <c r="CJ100" i="17" s="1"/>
  <c r="CL143" i="17"/>
  <c r="CN143" i="17" s="1"/>
  <c r="CO143" i="17" s="1"/>
  <c r="CP143" i="17"/>
  <c r="C116" i="16"/>
  <c r="H116" i="16" s="1"/>
  <c r="O115" i="16"/>
  <c r="P115" i="16" s="1"/>
  <c r="W143" i="17" s="1"/>
  <c r="O74" i="17"/>
  <c r="K45" i="16"/>
  <c r="G109" i="17" l="1"/>
  <c r="D109" i="17"/>
  <c r="I80" i="16"/>
  <c r="C109" i="17"/>
  <c r="B109" i="17"/>
  <c r="E109" i="17"/>
  <c r="A109" i="17"/>
  <c r="CH101" i="17"/>
  <c r="M78" i="16"/>
  <c r="CD101" i="17"/>
  <c r="CF101" i="17"/>
  <c r="CE101" i="17"/>
  <c r="U107" i="17" s="1"/>
  <c r="CG101" i="17"/>
  <c r="Q106" i="17"/>
  <c r="CL144" i="17"/>
  <c r="CN144" i="17" s="1"/>
  <c r="CO144" i="17" s="1"/>
  <c r="CP144" i="17"/>
  <c r="O116" i="16"/>
  <c r="P116" i="16" s="1"/>
  <c r="W144" i="17" s="1"/>
  <c r="C117" i="16"/>
  <c r="H117" i="16" s="1"/>
  <c r="K46" i="16"/>
  <c r="O75" i="17"/>
  <c r="CI101" i="17" l="1"/>
  <c r="CJ101" i="17" s="1"/>
  <c r="CD102" i="17"/>
  <c r="CH102" i="17"/>
  <c r="Q107" i="17"/>
  <c r="CF102" i="17"/>
  <c r="M79" i="16"/>
  <c r="CE102" i="17"/>
  <c r="U108" i="17" s="1"/>
  <c r="CG102" i="17"/>
  <c r="S109" i="17"/>
  <c r="H109" i="17"/>
  <c r="I109" i="17" s="1"/>
  <c r="CL145" i="17"/>
  <c r="CN145" i="17" s="1"/>
  <c r="CO145" i="17"/>
  <c r="CP145" i="17"/>
  <c r="O117" i="16"/>
  <c r="P117" i="16" s="1"/>
  <c r="W145" i="17" s="1"/>
  <c r="C118" i="16"/>
  <c r="H118" i="16" s="1"/>
  <c r="O76" i="17"/>
  <c r="K47" i="16"/>
  <c r="CI102" i="17" l="1"/>
  <c r="CJ102" i="17" s="1"/>
  <c r="E110" i="17"/>
  <c r="C110" i="17"/>
  <c r="G110" i="17"/>
  <c r="I81" i="16"/>
  <c r="B110" i="17"/>
  <c r="D110" i="17"/>
  <c r="A110" i="17"/>
  <c r="CH103" i="17"/>
  <c r="Q108" i="17"/>
  <c r="CF103" i="17"/>
  <c r="CG103" i="17"/>
  <c r="CD103" i="17"/>
  <c r="CE103" i="17" s="1"/>
  <c r="U109" i="17" s="1"/>
  <c r="M80" i="16"/>
  <c r="CL146" i="17"/>
  <c r="CN146" i="17" s="1"/>
  <c r="CO146" i="17"/>
  <c r="CP146" i="17"/>
  <c r="O77" i="17"/>
  <c r="K48" i="16"/>
  <c r="O118" i="16"/>
  <c r="P118" i="16" s="1"/>
  <c r="W146" i="17" s="1"/>
  <c r="C119" i="16"/>
  <c r="H119" i="16" s="1"/>
  <c r="H110" i="17" l="1"/>
  <c r="I110" i="17" s="1"/>
  <c r="CI103" i="17"/>
  <c r="CJ103" i="17" s="1"/>
  <c r="G111" i="17"/>
  <c r="I82" i="16"/>
  <c r="B111" i="17"/>
  <c r="C111" i="17" s="1"/>
  <c r="E111" i="17"/>
  <c r="A111" i="17"/>
  <c r="D111" i="17"/>
  <c r="S110" i="17"/>
  <c r="CL147" i="17"/>
  <c r="CN147" i="17" s="1"/>
  <c r="CO147" i="17" s="1"/>
  <c r="CP147" i="17"/>
  <c r="O78" i="17"/>
  <c r="K49" i="16"/>
  <c r="C120" i="16"/>
  <c r="H120" i="16" s="1"/>
  <c r="O119" i="16"/>
  <c r="P119" i="16" s="1"/>
  <c r="W147" i="17" s="1"/>
  <c r="S111" i="17" l="1"/>
  <c r="H111" i="17"/>
  <c r="I111" i="17" s="1"/>
  <c r="CD104" i="17"/>
  <c r="Q109" i="17"/>
  <c r="CG104" i="17"/>
  <c r="CF104" i="17"/>
  <c r="CE104" i="17"/>
  <c r="U110" i="17" s="1"/>
  <c r="CH104" i="17"/>
  <c r="M81" i="16"/>
  <c r="O120" i="16"/>
  <c r="P120" i="16" s="1"/>
  <c r="W148" i="17" s="1"/>
  <c r="C121" i="16"/>
  <c r="H121" i="16" s="1"/>
  <c r="CL148" i="17"/>
  <c r="CN148" i="17" s="1"/>
  <c r="CO148" i="17" s="1"/>
  <c r="CP148" i="17"/>
  <c r="K50" i="16"/>
  <c r="O79" i="17"/>
  <c r="CI104" i="17" l="1"/>
  <c r="CJ104" i="17" s="1"/>
  <c r="E112" i="17"/>
  <c r="B112" i="17"/>
  <c r="G112" i="17"/>
  <c r="A112" i="17"/>
  <c r="D112" i="17"/>
  <c r="I83" i="16"/>
  <c r="C112" i="17"/>
  <c r="O121" i="16"/>
  <c r="P121" i="16" s="1"/>
  <c r="W149" i="17" s="1"/>
  <c r="C122" i="16"/>
  <c r="H122" i="16" s="1"/>
  <c r="CL149" i="17"/>
  <c r="CN149" i="17" s="1"/>
  <c r="CO149" i="17"/>
  <c r="CP149" i="17"/>
  <c r="O80" i="17"/>
  <c r="K51" i="16"/>
  <c r="H112" i="17" l="1"/>
  <c r="I112" i="17" s="1"/>
  <c r="S112" i="17"/>
  <c r="CG105" i="17"/>
  <c r="M82" i="16"/>
  <c r="CD105" i="17"/>
  <c r="CE105" i="17" s="1"/>
  <c r="U111" i="17" s="1"/>
  <c r="CH105" i="17"/>
  <c r="CF105" i="17"/>
  <c r="Q110" i="17"/>
  <c r="CL150" i="17"/>
  <c r="CN150" i="17" s="1"/>
  <c r="CO150" i="17"/>
  <c r="CP150" i="17"/>
  <c r="O81" i="17"/>
  <c r="K52" i="16"/>
  <c r="O122" i="16"/>
  <c r="P122" i="16" s="1"/>
  <c r="W150" i="17" s="1"/>
  <c r="C123" i="16"/>
  <c r="H123" i="16" s="1"/>
  <c r="CI105" i="17" l="1"/>
  <c r="CJ105" i="17" s="1"/>
  <c r="G113" i="17"/>
  <c r="B113" i="17"/>
  <c r="C113" i="17" s="1"/>
  <c r="I84" i="16"/>
  <c r="E113" i="17"/>
  <c r="D113" i="17"/>
  <c r="A113" i="17"/>
  <c r="CL151" i="17"/>
  <c r="CN151" i="17" s="1"/>
  <c r="CO151" i="17" s="1"/>
  <c r="CP151" i="17"/>
  <c r="O82" i="17"/>
  <c r="K53" i="16"/>
  <c r="C124" i="16"/>
  <c r="H124" i="16" s="1"/>
  <c r="O123" i="16"/>
  <c r="P123" i="16" s="1"/>
  <c r="W151" i="17" s="1"/>
  <c r="S113" i="17" l="1"/>
  <c r="H113" i="17"/>
  <c r="I113" i="17" s="1"/>
  <c r="Q111" i="17"/>
  <c r="CG106" i="17"/>
  <c r="CD106" i="17"/>
  <c r="CE106" i="17" s="1"/>
  <c r="CF106" i="17"/>
  <c r="CH106" i="17"/>
  <c r="M83" i="16"/>
  <c r="CL152" i="17"/>
  <c r="CN152" i="17" s="1"/>
  <c r="CO152" i="17" s="1"/>
  <c r="CP152" i="17"/>
  <c r="O124" i="16"/>
  <c r="P124" i="16" s="1"/>
  <c r="W152" i="17" s="1"/>
  <c r="C125" i="16"/>
  <c r="H125" i="16" s="1"/>
  <c r="K54" i="16"/>
  <c r="O83" i="17"/>
  <c r="K55" i="16" s="1"/>
  <c r="U112" i="17" l="1"/>
  <c r="CI106" i="17"/>
  <c r="CJ106" i="17" s="1"/>
  <c r="E114" i="17"/>
  <c r="I85" i="16"/>
  <c r="G114" i="17"/>
  <c r="D114" i="17"/>
  <c r="B114" i="17"/>
  <c r="C114" i="17" s="1"/>
  <c r="A114" i="17"/>
  <c r="CL153" i="17"/>
  <c r="CN153" i="17" s="1"/>
  <c r="CO153" i="17"/>
  <c r="CP153" i="17"/>
  <c r="O125" i="16"/>
  <c r="P125" i="16" s="1"/>
  <c r="W153" i="17" s="1"/>
  <c r="C126" i="16"/>
  <c r="H126" i="16" s="1"/>
  <c r="S114" i="17" l="1"/>
  <c r="H114" i="17"/>
  <c r="I114" i="17" s="1"/>
  <c r="CG107" i="17"/>
  <c r="CD107" i="17"/>
  <c r="CE107" i="17" s="1"/>
  <c r="U113" i="17" s="1"/>
  <c r="Q112" i="17"/>
  <c r="M84" i="16"/>
  <c r="CF107" i="17"/>
  <c r="CH107" i="17"/>
  <c r="O126" i="16"/>
  <c r="P126" i="16" s="1"/>
  <c r="W154" i="17" s="1"/>
  <c r="C127" i="16"/>
  <c r="H127" i="16" s="1"/>
  <c r="CL154" i="17"/>
  <c r="CN154" i="17" s="1"/>
  <c r="CO154" i="17"/>
  <c r="CP154" i="17"/>
  <c r="CI107" i="17" l="1"/>
  <c r="CJ107" i="17" s="1"/>
  <c r="E115" i="17"/>
  <c r="G115" i="17"/>
  <c r="I86" i="16"/>
  <c r="B115" i="17"/>
  <c r="C115" i="17" s="1"/>
  <c r="A115" i="17"/>
  <c r="D115" i="17"/>
  <c r="CG108" i="17"/>
  <c r="Q113" i="17"/>
  <c r="CH108" i="17"/>
  <c r="CD108" i="17"/>
  <c r="CE108" i="17" s="1"/>
  <c r="U114" i="17" s="1"/>
  <c r="CF108" i="17"/>
  <c r="CI108" i="17" s="1"/>
  <c r="CJ108" i="17" s="1"/>
  <c r="M85" i="16"/>
  <c r="C128" i="16"/>
  <c r="H128" i="16" s="1"/>
  <c r="O127" i="16"/>
  <c r="P127" i="16" s="1"/>
  <c r="W155" i="17" s="1"/>
  <c r="CL155" i="17"/>
  <c r="CN155" i="17" s="1"/>
  <c r="CO155" i="17" s="1"/>
  <c r="CP155" i="17"/>
  <c r="CH109" i="17" l="1"/>
  <c r="CG109" i="17"/>
  <c r="M86" i="16"/>
  <c r="CD109" i="17"/>
  <c r="CE109" i="17" s="1"/>
  <c r="U115" i="17" s="1"/>
  <c r="CF109" i="17"/>
  <c r="Q114" i="17"/>
  <c r="S115" i="17"/>
  <c r="H115" i="17"/>
  <c r="I115" i="17" s="1"/>
  <c r="CL156" i="17"/>
  <c r="CN156" i="17" s="1"/>
  <c r="CO156" i="17"/>
  <c r="CP156" i="17"/>
  <c r="O128" i="16"/>
  <c r="P128" i="16" s="1"/>
  <c r="W156" i="17" s="1"/>
  <c r="C129" i="16"/>
  <c r="H129" i="16" s="1"/>
  <c r="D116" i="17" l="1"/>
  <c r="A116" i="17"/>
  <c r="E116" i="17"/>
  <c r="H116" i="17" s="1"/>
  <c r="I116" i="17" s="1"/>
  <c r="I87" i="16"/>
  <c r="B116" i="17"/>
  <c r="C116" i="17" s="1"/>
  <c r="G116" i="17"/>
  <c r="CI109" i="17"/>
  <c r="CJ109" i="17" s="1"/>
  <c r="CL157" i="17"/>
  <c r="CN157" i="17" s="1"/>
  <c r="CO157" i="17" s="1"/>
  <c r="CP157" i="17"/>
  <c r="O129" i="16"/>
  <c r="P129" i="16" s="1"/>
  <c r="W157" i="17" s="1"/>
  <c r="C130" i="16"/>
  <c r="H130" i="16" s="1"/>
  <c r="CH110" i="17" l="1"/>
  <c r="CF110" i="17"/>
  <c r="CG110" i="17"/>
  <c r="M87" i="16"/>
  <c r="CD110" i="17"/>
  <c r="CE110" i="17" s="1"/>
  <c r="U116" i="17" s="1"/>
  <c r="Q115" i="17"/>
  <c r="B117" i="17"/>
  <c r="C117" i="17" s="1"/>
  <c r="D117" i="17"/>
  <c r="H117" i="17" s="1"/>
  <c r="I117" i="17" s="1"/>
  <c r="I88" i="16"/>
  <c r="E117" i="17"/>
  <c r="A117" i="17"/>
  <c r="G117" i="17"/>
  <c r="S116" i="17"/>
  <c r="CL158" i="17"/>
  <c r="CN158" i="17" s="1"/>
  <c r="CO158" i="17" s="1"/>
  <c r="CP158" i="17"/>
  <c r="O130" i="16"/>
  <c r="P130" i="16" s="1"/>
  <c r="W158" i="17" s="1"/>
  <c r="C131" i="16"/>
  <c r="H131" i="16" s="1"/>
  <c r="E118" i="17" l="1"/>
  <c r="I89" i="16"/>
  <c r="G118" i="17"/>
  <c r="B118" i="17"/>
  <c r="C118" i="17" s="1"/>
  <c r="D118" i="17"/>
  <c r="A118" i="17"/>
  <c r="S117" i="17"/>
  <c r="CI110" i="17"/>
  <c r="CJ110" i="17" s="1"/>
  <c r="CL159" i="17"/>
  <c r="CN159" i="17" s="1"/>
  <c r="CO159" i="17"/>
  <c r="CP159" i="17"/>
  <c r="C132" i="16"/>
  <c r="H132" i="16" s="1"/>
  <c r="O131" i="16"/>
  <c r="P131" i="16" s="1"/>
  <c r="W159" i="17" s="1"/>
  <c r="S118" i="17" l="1"/>
  <c r="CD111" i="17"/>
  <c r="CE111" i="17" s="1"/>
  <c r="U117" i="17" s="1"/>
  <c r="M88" i="16"/>
  <c r="CH111" i="17"/>
  <c r="Q116" i="17"/>
  <c r="CF111" i="17"/>
  <c r="CG111" i="17"/>
  <c r="H118" i="17"/>
  <c r="I118" i="17" s="1"/>
  <c r="CL160" i="17"/>
  <c r="CN160" i="17" s="1"/>
  <c r="CO160" i="17" s="1"/>
  <c r="CP160" i="17"/>
  <c r="O132" i="16"/>
  <c r="P132" i="16" s="1"/>
  <c r="W160" i="17" s="1"/>
  <c r="C133" i="16"/>
  <c r="H133" i="16" s="1"/>
  <c r="CI111" i="17" l="1"/>
  <c r="CJ111" i="17" s="1"/>
  <c r="E119" i="17"/>
  <c r="G119" i="17"/>
  <c r="I90" i="16"/>
  <c r="B119" i="17"/>
  <c r="C119" i="17" s="1"/>
  <c r="A119" i="17"/>
  <c r="D119" i="17"/>
  <c r="CL161" i="17"/>
  <c r="CN161" i="17" s="1"/>
  <c r="CO161" i="17" s="1"/>
  <c r="CP161" i="17"/>
  <c r="O133" i="16"/>
  <c r="P133" i="16" s="1"/>
  <c r="W161" i="17" s="1"/>
  <c r="C134" i="16"/>
  <c r="H134" i="16" s="1"/>
  <c r="H119" i="17" l="1"/>
  <c r="I119" i="17" s="1"/>
  <c r="S119" i="17"/>
  <c r="CF112" i="17"/>
  <c r="CI112" i="17" s="1"/>
  <c r="CJ112" i="17" s="1"/>
  <c r="M89" i="16"/>
  <c r="CG112" i="17"/>
  <c r="Q117" i="17"/>
  <c r="CH112" i="17"/>
  <c r="CD112" i="17"/>
  <c r="CE112" i="17" s="1"/>
  <c r="U118" i="17" s="1"/>
  <c r="CL162" i="17"/>
  <c r="CN162" i="17" s="1"/>
  <c r="CO162" i="17"/>
  <c r="CP162" i="17"/>
  <c r="O134" i="16"/>
  <c r="P134" i="16" s="1"/>
  <c r="W162" i="17" s="1"/>
  <c r="C135" i="16"/>
  <c r="H135" i="16" s="1"/>
  <c r="CD113" i="17" l="1"/>
  <c r="M90" i="16"/>
  <c r="CG113" i="17"/>
  <c r="CH113" i="17"/>
  <c r="CF113" i="17"/>
  <c r="CE113" i="17"/>
  <c r="U119" i="17" s="1"/>
  <c r="Q118" i="17"/>
  <c r="CI113" i="17"/>
  <c r="CJ113" i="17" s="1"/>
  <c r="E120" i="17"/>
  <c r="D120" i="17"/>
  <c r="G120" i="17"/>
  <c r="C120" i="17"/>
  <c r="A120" i="17"/>
  <c r="B120" i="17"/>
  <c r="I91" i="16"/>
  <c r="CL163" i="17"/>
  <c r="CN163" i="17" s="1"/>
  <c r="CO163" i="17" s="1"/>
  <c r="CP163" i="17"/>
  <c r="C136" i="16"/>
  <c r="H136" i="16" s="1"/>
  <c r="O135" i="16"/>
  <c r="P135" i="16" s="1"/>
  <c r="W163" i="17" s="1"/>
  <c r="Q119" i="17" l="1"/>
  <c r="CG114" i="17"/>
  <c r="CH114" i="17"/>
  <c r="CD114" i="17"/>
  <c r="CE114" i="17" s="1"/>
  <c r="CF114" i="17"/>
  <c r="M91" i="16"/>
  <c r="S120" i="17"/>
  <c r="H120" i="17"/>
  <c r="I120" i="17" s="1"/>
  <c r="CL164" i="17"/>
  <c r="CN164" i="17" s="1"/>
  <c r="CO164" i="17" s="1"/>
  <c r="CP164" i="17"/>
  <c r="O136" i="16"/>
  <c r="P136" i="16" s="1"/>
  <c r="W164" i="17" s="1"/>
  <c r="C137" i="16"/>
  <c r="H137" i="16" s="1"/>
  <c r="U120" i="17" l="1"/>
  <c r="CI114" i="17"/>
  <c r="CJ114" i="17" s="1"/>
  <c r="D121" i="17"/>
  <c r="I92" i="16"/>
  <c r="E121" i="17"/>
  <c r="A121" i="17"/>
  <c r="G121" i="17"/>
  <c r="B121" i="17"/>
  <c r="C121" i="17" s="1"/>
  <c r="CL165" i="17"/>
  <c r="CN165" i="17" s="1"/>
  <c r="CO165" i="17" s="1"/>
  <c r="CP165" i="17"/>
  <c r="O137" i="16"/>
  <c r="P137" i="16" s="1"/>
  <c r="W165" i="17" s="1"/>
  <c r="C138" i="16"/>
  <c r="H138" i="16" s="1"/>
  <c r="H121" i="17" l="1"/>
  <c r="I121" i="17" s="1"/>
  <c r="B122" i="17"/>
  <c r="A122" i="17"/>
  <c r="C122" i="17"/>
  <c r="S122" i="17" s="1"/>
  <c r="G122" i="17"/>
  <c r="D122" i="17"/>
  <c r="E122" i="17"/>
  <c r="I93" i="16"/>
  <c r="M92" i="16"/>
  <c r="Q120" i="17"/>
  <c r="CD115" i="17"/>
  <c r="CE115" i="17" s="1"/>
  <c r="CF115" i="17"/>
  <c r="CI115" i="17" s="1"/>
  <c r="CJ115" i="17" s="1"/>
  <c r="CH115" i="17"/>
  <c r="CG115" i="17"/>
  <c r="S121" i="17"/>
  <c r="CL166" i="17"/>
  <c r="CN166" i="17" s="1"/>
  <c r="CO166" i="17" s="1"/>
  <c r="CP166" i="17"/>
  <c r="O138" i="16"/>
  <c r="P138" i="16" s="1"/>
  <c r="W166" i="17" s="1"/>
  <c r="C139" i="16"/>
  <c r="H139" i="16" s="1"/>
  <c r="U121" i="17" l="1"/>
  <c r="CG116" i="17"/>
  <c r="Q121" i="17"/>
  <c r="CD116" i="17"/>
  <c r="CE116" i="17" s="1"/>
  <c r="U122" i="17" s="1"/>
  <c r="CH116" i="17"/>
  <c r="CF116" i="17"/>
  <c r="M93" i="16"/>
  <c r="H122" i="17"/>
  <c r="I122" i="17" s="1"/>
  <c r="C140" i="16"/>
  <c r="H140" i="16" s="1"/>
  <c r="O139" i="16"/>
  <c r="P139" i="16" s="1"/>
  <c r="W167" i="17" s="1"/>
  <c r="CL167" i="17"/>
  <c r="CN167" i="17" s="1"/>
  <c r="CO167" i="17" s="1"/>
  <c r="O96" i="17"/>
  <c r="CP167" i="17"/>
  <c r="CI116" i="17" l="1"/>
  <c r="CJ116" i="17" s="1"/>
  <c r="CG117" i="17"/>
  <c r="Q122" i="17"/>
  <c r="CD117" i="17"/>
  <c r="CE117" i="17" s="1"/>
  <c r="U123" i="17" s="1"/>
  <c r="M94" i="16"/>
  <c r="CH117" i="17"/>
  <c r="CF117" i="17"/>
  <c r="B123" i="17"/>
  <c r="C123" i="17" s="1"/>
  <c r="A123" i="17"/>
  <c r="G123" i="17"/>
  <c r="D123" i="17"/>
  <c r="I94" i="16"/>
  <c r="E123" i="17"/>
  <c r="CL168" i="17"/>
  <c r="CN168" i="17" s="1"/>
  <c r="CO168" i="17"/>
  <c r="CP168" i="17"/>
  <c r="O140" i="16"/>
  <c r="P140" i="16" s="1"/>
  <c r="W168" i="17" s="1"/>
  <c r="C141" i="16"/>
  <c r="H141" i="16" s="1"/>
  <c r="K68" i="16"/>
  <c r="O85" i="17"/>
  <c r="CI117" i="17" l="1"/>
  <c r="CJ117" i="17" s="1"/>
  <c r="S123" i="17"/>
  <c r="H123" i="17"/>
  <c r="I123" i="17" s="1"/>
  <c r="CL169" i="17"/>
  <c r="CN169" i="17" s="1"/>
  <c r="CO169" i="17" s="1"/>
  <c r="CP169" i="17"/>
  <c r="O141" i="16"/>
  <c r="P141" i="16" s="1"/>
  <c r="W169" i="17" s="1"/>
  <c r="C142" i="16"/>
  <c r="H142" i="16" s="1"/>
  <c r="O86" i="17"/>
  <c r="K57" i="16"/>
  <c r="CG118" i="17" l="1"/>
  <c r="M95" i="16"/>
  <c r="CD118" i="17"/>
  <c r="CE118" i="17" s="1"/>
  <c r="Q123" i="17"/>
  <c r="CH118" i="17"/>
  <c r="CF118" i="17"/>
  <c r="CI118" i="17"/>
  <c r="CJ118" i="17" s="1"/>
  <c r="B124" i="17"/>
  <c r="C124" i="17" s="1"/>
  <c r="I95" i="16"/>
  <c r="E124" i="17"/>
  <c r="D124" i="17"/>
  <c r="G124" i="17"/>
  <c r="A124" i="17"/>
  <c r="K58" i="16"/>
  <c r="O87" i="17"/>
  <c r="CL170" i="17"/>
  <c r="CN170" i="17" s="1"/>
  <c r="CO170" i="17" s="1"/>
  <c r="CP170" i="17"/>
  <c r="O142" i="16"/>
  <c r="P142" i="16" s="1"/>
  <c r="W170" i="17" s="1"/>
  <c r="C143" i="16"/>
  <c r="H143" i="16" s="1"/>
  <c r="S124" i="17" l="1"/>
  <c r="CH119" i="17"/>
  <c r="M96" i="16"/>
  <c r="CD119" i="17"/>
  <c r="CE119" i="17" s="1"/>
  <c r="CG119" i="17"/>
  <c r="Q124" i="17"/>
  <c r="CF119" i="17"/>
  <c r="U124" i="17"/>
  <c r="H124" i="17"/>
  <c r="I124" i="17" s="1"/>
  <c r="CL171" i="17"/>
  <c r="CN171" i="17" s="1"/>
  <c r="CO171" i="17"/>
  <c r="CP171" i="17"/>
  <c r="O88" i="17"/>
  <c r="K59" i="16"/>
  <c r="C144" i="16"/>
  <c r="H144" i="16" s="1"/>
  <c r="O143" i="16"/>
  <c r="P143" i="16" s="1"/>
  <c r="W171" i="17" s="1"/>
  <c r="CI119" i="17" l="1"/>
  <c r="CJ119" i="17" s="1"/>
  <c r="U125" i="17"/>
  <c r="B125" i="17"/>
  <c r="C125" i="17" s="1"/>
  <c r="D125" i="17"/>
  <c r="I96" i="16"/>
  <c r="G125" i="17"/>
  <c r="E125" i="17"/>
  <c r="A125" i="17"/>
  <c r="O144" i="16"/>
  <c r="P144" i="16" s="1"/>
  <c r="W172" i="17" s="1"/>
  <c r="C145" i="16"/>
  <c r="H145" i="16" s="1"/>
  <c r="CL172" i="17"/>
  <c r="CN172" i="17" s="1"/>
  <c r="CO172" i="17" s="1"/>
  <c r="CP172" i="17"/>
  <c r="O89" i="17"/>
  <c r="K60" i="16"/>
  <c r="H125" i="17" l="1"/>
  <c r="I125" i="17" s="1"/>
  <c r="B126" i="17" s="1"/>
  <c r="C126" i="17" s="1"/>
  <c r="S126" i="17" s="1"/>
  <c r="D126" i="17"/>
  <c r="E126" i="17"/>
  <c r="I97" i="16"/>
  <c r="A126" i="17"/>
  <c r="S125" i="17"/>
  <c r="CG120" i="17"/>
  <c r="Q125" i="17"/>
  <c r="CD120" i="17"/>
  <c r="CE120" i="17" s="1"/>
  <c r="CH120" i="17"/>
  <c r="CI120" i="17" s="1"/>
  <c r="CJ120" i="17" s="1"/>
  <c r="CF120" i="17"/>
  <c r="M97" i="16"/>
  <c r="CL173" i="17"/>
  <c r="CN173" i="17" s="1"/>
  <c r="CO173" i="17" s="1"/>
  <c r="CP173" i="17"/>
  <c r="O90" i="17"/>
  <c r="K61" i="16"/>
  <c r="O145" i="16"/>
  <c r="P145" i="16" s="1"/>
  <c r="W173" i="17" s="1"/>
  <c r="C146" i="16"/>
  <c r="H146" i="16" s="1"/>
  <c r="G126" i="17" l="1"/>
  <c r="U126" i="17"/>
  <c r="H126" i="17"/>
  <c r="I126" i="17" s="1"/>
  <c r="CF121" i="17"/>
  <c r="Q126" i="17"/>
  <c r="CD121" i="17"/>
  <c r="CE121" i="17" s="1"/>
  <c r="U127" i="17" s="1"/>
  <c r="CG121" i="17"/>
  <c r="M98" i="16"/>
  <c r="CH121" i="17"/>
  <c r="K62" i="16"/>
  <c r="O91" i="17"/>
  <c r="O146" i="16"/>
  <c r="P146" i="16" s="1"/>
  <c r="W174" i="17" s="1"/>
  <c r="C147" i="16"/>
  <c r="H147" i="16" s="1"/>
  <c r="CL174" i="17"/>
  <c r="CN174" i="17" s="1"/>
  <c r="CO174" i="17"/>
  <c r="CP174" i="17"/>
  <c r="CI121" i="17" l="1"/>
  <c r="CJ121" i="17" s="1"/>
  <c r="CF122" i="17" s="1"/>
  <c r="CD122" i="17"/>
  <c r="CE122" i="17" s="1"/>
  <c r="U128" i="17" s="1"/>
  <c r="CG122" i="17"/>
  <c r="M99" i="16"/>
  <c r="CH122" i="17"/>
  <c r="I98" i="16"/>
  <c r="A127" i="17"/>
  <c r="G127" i="17"/>
  <c r="E127" i="17"/>
  <c r="B127" i="17"/>
  <c r="C127" i="17" s="1"/>
  <c r="D127" i="17"/>
  <c r="CL175" i="17"/>
  <c r="CN175" i="17" s="1"/>
  <c r="CO175" i="17"/>
  <c r="CP175" i="17"/>
  <c r="K63" i="16"/>
  <c r="O92" i="17"/>
  <c r="C148" i="16"/>
  <c r="H148" i="16" s="1"/>
  <c r="O147" i="16"/>
  <c r="P147" i="16" s="1"/>
  <c r="W175" i="17" s="1"/>
  <c r="Q127" i="17" l="1"/>
  <c r="H127" i="17"/>
  <c r="I127" i="17" s="1"/>
  <c r="C128" i="17" s="1"/>
  <c r="S128" i="17" s="1"/>
  <c r="B128" i="17"/>
  <c r="G128" i="17"/>
  <c r="D128" i="17"/>
  <c r="I99" i="16"/>
  <c r="S127" i="17"/>
  <c r="CI122" i="17"/>
  <c r="CJ122" i="17" s="1"/>
  <c r="CL176" i="17"/>
  <c r="CN176" i="17" s="1"/>
  <c r="CO176" i="17" s="1"/>
  <c r="CP176" i="17"/>
  <c r="O93" i="17"/>
  <c r="K64" i="16"/>
  <c r="O148" i="16"/>
  <c r="P148" i="16" s="1"/>
  <c r="W176" i="17" s="1"/>
  <c r="C149" i="16"/>
  <c r="H149" i="16" s="1"/>
  <c r="A128" i="17" l="1"/>
  <c r="E128" i="17"/>
  <c r="M100" i="16"/>
  <c r="Q128" i="17"/>
  <c r="CH123" i="17"/>
  <c r="CD123" i="17"/>
  <c r="CE123" i="17" s="1"/>
  <c r="CF123" i="17"/>
  <c r="CG123" i="17"/>
  <c r="H128" i="17"/>
  <c r="I128" i="17" s="1"/>
  <c r="O149" i="16"/>
  <c r="P149" i="16" s="1"/>
  <c r="W177" i="17" s="1"/>
  <c r="C150" i="16"/>
  <c r="H150" i="16" s="1"/>
  <c r="CL177" i="17"/>
  <c r="CN177" i="17" s="1"/>
  <c r="CO177" i="17" s="1"/>
  <c r="CP177" i="17"/>
  <c r="O94" i="17"/>
  <c r="K65" i="16"/>
  <c r="U129" i="17" l="1"/>
  <c r="CI123" i="17"/>
  <c r="CJ123" i="17" s="1"/>
  <c r="G129" i="17"/>
  <c r="B129" i="17"/>
  <c r="C129" i="17" s="1"/>
  <c r="A129" i="17"/>
  <c r="D129" i="17"/>
  <c r="I100" i="16"/>
  <c r="E129" i="17"/>
  <c r="CL178" i="17"/>
  <c r="CN178" i="17" s="1"/>
  <c r="CO178" i="17" s="1"/>
  <c r="CP178" i="17"/>
  <c r="K66" i="16"/>
  <c r="O95" i="17"/>
  <c r="K67" i="16" s="1"/>
  <c r="O150" i="16"/>
  <c r="P150" i="16" s="1"/>
  <c r="W178" i="17" s="1"/>
  <c r="C151" i="16"/>
  <c r="H151" i="16" s="1"/>
  <c r="H129" i="17" l="1"/>
  <c r="I129" i="17" s="1"/>
  <c r="B130" i="17" s="1"/>
  <c r="C130" i="17" s="1"/>
  <c r="S130" i="17" s="1"/>
  <c r="A130" i="17"/>
  <c r="E130" i="17"/>
  <c r="I101" i="16"/>
  <c r="D130" i="17"/>
  <c r="CD124" i="17"/>
  <c r="CE124" i="17"/>
  <c r="CH124" i="17"/>
  <c r="Q129" i="17"/>
  <c r="CF124" i="17"/>
  <c r="M101" i="16"/>
  <c r="CG124" i="17"/>
  <c r="S129" i="17"/>
  <c r="CL179" i="17"/>
  <c r="CN179" i="17" s="1"/>
  <c r="CO179" i="17"/>
  <c r="CP179" i="17"/>
  <c r="C152" i="16"/>
  <c r="H152" i="16" s="1"/>
  <c r="O151" i="16"/>
  <c r="P151" i="16" s="1"/>
  <c r="W179" i="17" s="1"/>
  <c r="G130" i="17" l="1"/>
  <c r="H130" i="17" s="1"/>
  <c r="I130" i="17" s="1"/>
  <c r="U130" i="17"/>
  <c r="CI124" i="17"/>
  <c r="CJ124" i="17" s="1"/>
  <c r="CL180" i="17"/>
  <c r="CN180" i="17" s="1"/>
  <c r="CO180" i="17" s="1"/>
  <c r="CP180" i="17"/>
  <c r="O152" i="16"/>
  <c r="P152" i="16" s="1"/>
  <c r="W180" i="17" s="1"/>
  <c r="C153" i="16"/>
  <c r="H153" i="16" s="1"/>
  <c r="B131" i="17" l="1"/>
  <c r="C131" i="17" s="1"/>
  <c r="D131" i="17"/>
  <c r="A131" i="17"/>
  <c r="E131" i="17"/>
  <c r="I102" i="16"/>
  <c r="G131" i="17"/>
  <c r="S131" i="17"/>
  <c r="H131" i="17"/>
  <c r="I131" i="17" s="1"/>
  <c r="CD125" i="17"/>
  <c r="CE125" i="17" s="1"/>
  <c r="CG125" i="17"/>
  <c r="M102" i="16"/>
  <c r="CH125" i="17"/>
  <c r="CF125" i="17"/>
  <c r="Q130" i="17"/>
  <c r="CL181" i="17"/>
  <c r="CN181" i="17" s="1"/>
  <c r="CO181" i="17" s="1"/>
  <c r="CP181" i="17"/>
  <c r="O153" i="16"/>
  <c r="P153" i="16" s="1"/>
  <c r="W181" i="17" s="1"/>
  <c r="C154" i="16"/>
  <c r="H154" i="16" s="1"/>
  <c r="CI125" i="17" l="1"/>
  <c r="CJ125" i="17" s="1"/>
  <c r="CD126" i="17"/>
  <c r="CE126" i="17" s="1"/>
  <c r="U132" i="17" s="1"/>
  <c r="Q131" i="17"/>
  <c r="CH126" i="17"/>
  <c r="CG126" i="17"/>
  <c r="M103" i="16"/>
  <c r="CF126" i="17"/>
  <c r="B132" i="17"/>
  <c r="I103" i="16"/>
  <c r="D132" i="17"/>
  <c r="G132" i="17"/>
  <c r="C132" i="17"/>
  <c r="S132" i="17" s="1"/>
  <c r="A132" i="17"/>
  <c r="E132" i="17"/>
  <c r="U131" i="17"/>
  <c r="CL182" i="17"/>
  <c r="CN182" i="17" s="1"/>
  <c r="CO182" i="17" s="1"/>
  <c r="CP182" i="17"/>
  <c r="O154" i="16"/>
  <c r="P154" i="16" s="1"/>
  <c r="W182" i="17" s="1"/>
  <c r="C155" i="16"/>
  <c r="H155" i="16" s="1"/>
  <c r="CI126" i="17" l="1"/>
  <c r="CJ126" i="17" s="1"/>
  <c r="H132" i="17"/>
  <c r="I132" i="17" s="1"/>
  <c r="CL183" i="17"/>
  <c r="CN183" i="17" s="1"/>
  <c r="CO183" i="17" s="1"/>
  <c r="CP183" i="17"/>
  <c r="C156" i="16"/>
  <c r="H156" i="16" s="1"/>
  <c r="O155" i="16"/>
  <c r="P155" i="16" s="1"/>
  <c r="W183" i="17" s="1"/>
  <c r="I104" i="16" l="1"/>
  <c r="E133" i="17"/>
  <c r="A133" i="17"/>
  <c r="D133" i="17"/>
  <c r="B133" i="17"/>
  <c r="C133" i="17" s="1"/>
  <c r="S133" i="17" s="1"/>
  <c r="G133" i="17"/>
  <c r="Q132" i="17"/>
  <c r="M104" i="16"/>
  <c r="CF127" i="17"/>
  <c r="CD127" i="17"/>
  <c r="CE127" i="17" s="1"/>
  <c r="CG127" i="17"/>
  <c r="CH127" i="17"/>
  <c r="CL184" i="17"/>
  <c r="CN184" i="17" s="1"/>
  <c r="CO184" i="17" s="1"/>
  <c r="CP184" i="17"/>
  <c r="O156" i="16"/>
  <c r="P156" i="16" s="1"/>
  <c r="W184" i="17" s="1"/>
  <c r="C157" i="16"/>
  <c r="H157" i="16" s="1"/>
  <c r="U133" i="17" l="1"/>
  <c r="CI127" i="17"/>
  <c r="CJ127" i="17" s="1"/>
  <c r="H133" i="17"/>
  <c r="I133" i="17" s="1"/>
  <c r="CL185" i="17"/>
  <c r="CN185" i="17" s="1"/>
  <c r="CO185" i="17" s="1"/>
  <c r="CP185" i="17"/>
  <c r="O157" i="16"/>
  <c r="P157" i="16" s="1"/>
  <c r="W185" i="17" s="1"/>
  <c r="C158" i="16"/>
  <c r="H158" i="16" s="1"/>
  <c r="CF128" i="17" l="1"/>
  <c r="M105" i="16"/>
  <c r="CH128" i="17"/>
  <c r="CG128" i="17"/>
  <c r="Q133" i="17"/>
  <c r="CD128" i="17"/>
  <c r="CE128" i="17" s="1"/>
  <c r="D134" i="17"/>
  <c r="G134" i="17"/>
  <c r="A134" i="17"/>
  <c r="E134" i="17"/>
  <c r="I105" i="16"/>
  <c r="B134" i="17"/>
  <c r="C134" i="17" s="1"/>
  <c r="S134" i="17" s="1"/>
  <c r="O158" i="16"/>
  <c r="P158" i="16" s="1"/>
  <c r="W186" i="17" s="1"/>
  <c r="C159" i="16"/>
  <c r="H159" i="16" s="1"/>
  <c r="CL186" i="17"/>
  <c r="CN186" i="17" s="1"/>
  <c r="CO186" i="17"/>
  <c r="CP186" i="17"/>
  <c r="H134" i="17" l="1"/>
  <c r="I134" i="17" s="1"/>
  <c r="D135" i="17" s="1"/>
  <c r="B135" i="17"/>
  <c r="C135" i="17" s="1"/>
  <c r="S135" i="17" s="1"/>
  <c r="I106" i="16"/>
  <c r="G135" i="17"/>
  <c r="A135" i="17"/>
  <c r="U134" i="17"/>
  <c r="CI128" i="17"/>
  <c r="CJ128" i="17" s="1"/>
  <c r="CL187" i="17"/>
  <c r="CN187" i="17" s="1"/>
  <c r="CO187" i="17" s="1"/>
  <c r="CP187" i="17"/>
  <c r="C160" i="16"/>
  <c r="H160" i="16" s="1"/>
  <c r="O159" i="16"/>
  <c r="P159" i="16" s="1"/>
  <c r="W187" i="17" s="1"/>
  <c r="E135" i="17" l="1"/>
  <c r="H135" i="17" s="1"/>
  <c r="I135" i="17" s="1"/>
  <c r="CG129" i="17"/>
  <c r="M106" i="16"/>
  <c r="CD129" i="17"/>
  <c r="CE129" i="17" s="1"/>
  <c r="CH129" i="17"/>
  <c r="CF129" i="17"/>
  <c r="Q134" i="17"/>
  <c r="CL188" i="17"/>
  <c r="CN188" i="17" s="1"/>
  <c r="CO188" i="17" s="1"/>
  <c r="CP188" i="17"/>
  <c r="O160" i="16"/>
  <c r="P160" i="16" s="1"/>
  <c r="W188" i="17" s="1"/>
  <c r="C161" i="16"/>
  <c r="H161" i="16" s="1"/>
  <c r="I107" i="16" l="1"/>
  <c r="D136" i="17"/>
  <c r="E136" i="17" s="1"/>
  <c r="B136" i="17"/>
  <c r="C136" i="17" s="1"/>
  <c r="S136" i="17" s="1"/>
  <c r="A136" i="17"/>
  <c r="G136" i="17"/>
  <c r="CI129" i="17"/>
  <c r="CJ129" i="17" s="1"/>
  <c r="Q135" i="17" s="1"/>
  <c r="CH130" i="17"/>
  <c r="CG130" i="17"/>
  <c r="U135" i="17"/>
  <c r="CL189" i="17"/>
  <c r="CN189" i="17" s="1"/>
  <c r="CO189" i="17" s="1"/>
  <c r="CP189" i="17"/>
  <c r="O161" i="16"/>
  <c r="P161" i="16" s="1"/>
  <c r="W189" i="17" s="1"/>
  <c r="C162" i="16"/>
  <c r="H162" i="16" s="1"/>
  <c r="H136" i="17" l="1"/>
  <c r="I136" i="17" s="1"/>
  <c r="CF130" i="17"/>
  <c r="M107" i="16"/>
  <c r="CD130" i="17"/>
  <c r="CE130" i="17" s="1"/>
  <c r="U136" i="17" s="1"/>
  <c r="B137" i="17"/>
  <c r="C137" i="17" s="1"/>
  <c r="D137" i="17"/>
  <c r="E137" i="17" s="1"/>
  <c r="A137" i="17"/>
  <c r="G137" i="17"/>
  <c r="H137" i="17" s="1"/>
  <c r="I137" i="17" s="1"/>
  <c r="I108" i="16"/>
  <c r="CL190" i="17"/>
  <c r="CN190" i="17" s="1"/>
  <c r="CO190" i="17" s="1"/>
  <c r="CP190" i="17"/>
  <c r="O162" i="16"/>
  <c r="P162" i="16" s="1"/>
  <c r="W190" i="17" s="1"/>
  <c r="C163" i="16"/>
  <c r="H163" i="16" s="1"/>
  <c r="CI130" i="17" l="1"/>
  <c r="CJ130" i="17" s="1"/>
  <c r="D138" i="17"/>
  <c r="E138" i="17" s="1"/>
  <c r="G138" i="17"/>
  <c r="I109" i="16"/>
  <c r="B138" i="17"/>
  <c r="C138" i="17" s="1"/>
  <c r="S138" i="17" s="1"/>
  <c r="A138" i="17"/>
  <c r="CH131" i="17"/>
  <c r="CI131" i="17" s="1"/>
  <c r="CJ131" i="17" s="1"/>
  <c r="Q136" i="17"/>
  <c r="CF131" i="17"/>
  <c r="CD131" i="17"/>
  <c r="CE131" i="17" s="1"/>
  <c r="U137" i="17" s="1"/>
  <c r="M108" i="16"/>
  <c r="CG131" i="17"/>
  <c r="S137" i="17"/>
  <c r="CL191" i="17"/>
  <c r="CN191" i="17" s="1"/>
  <c r="CO191" i="17" s="1"/>
  <c r="CP191" i="17"/>
  <c r="O163" i="16"/>
  <c r="C164" i="16"/>
  <c r="H164" i="16" s="1"/>
  <c r="CH132" i="17" l="1"/>
  <c r="CG132" i="17"/>
  <c r="CF132" i="17"/>
  <c r="M109" i="16"/>
  <c r="Q137" i="17"/>
  <c r="CD132" i="17"/>
  <c r="CE132" i="17" s="1"/>
  <c r="U138" i="17" s="1"/>
  <c r="H138" i="17"/>
  <c r="I138" i="17" s="1"/>
  <c r="CL192" i="17"/>
  <c r="CN192" i="17" s="1"/>
  <c r="CO192" i="17" s="1"/>
  <c r="CP192" i="17"/>
  <c r="O164" i="16"/>
  <c r="C165" i="16"/>
  <c r="H165" i="16" s="1"/>
  <c r="G139" i="17" l="1"/>
  <c r="I110" i="16"/>
  <c r="A139" i="17"/>
  <c r="B139" i="17"/>
  <c r="C139" i="17" s="1"/>
  <c r="D139" i="17"/>
  <c r="E139" i="17" s="1"/>
  <c r="CI132" i="17"/>
  <c r="CJ132" i="17" s="1"/>
  <c r="C166" i="16"/>
  <c r="H166" i="16" s="1"/>
  <c r="O165" i="16"/>
  <c r="CL193" i="17"/>
  <c r="CN193" i="17" s="1"/>
  <c r="CO193" i="17" s="1"/>
  <c r="O108" i="17"/>
  <c r="CP193" i="17"/>
  <c r="S139" i="17" l="1"/>
  <c r="H139" i="17"/>
  <c r="I139" i="17" s="1"/>
  <c r="CF133" i="17"/>
  <c r="Q138" i="17"/>
  <c r="CG133" i="17"/>
  <c r="M110" i="16"/>
  <c r="CD133" i="17"/>
  <c r="CE133" i="17" s="1"/>
  <c r="U139" i="17" s="1"/>
  <c r="CH133" i="17"/>
  <c r="CL194" i="17"/>
  <c r="CN194" i="17" s="1"/>
  <c r="CO194" i="17" s="1"/>
  <c r="CP194" i="17"/>
  <c r="K80" i="16"/>
  <c r="O97" i="17"/>
  <c r="O166" i="16"/>
  <c r="C167" i="16"/>
  <c r="H167" i="16" s="1"/>
  <c r="CI133" i="17" l="1"/>
  <c r="CJ133" i="17" s="1"/>
  <c r="CH134" i="17" s="1"/>
  <c r="Q139" i="17"/>
  <c r="CE134" i="17"/>
  <c r="U140" i="17" s="1"/>
  <c r="CG134" i="17"/>
  <c r="CD134" i="17"/>
  <c r="M111" i="16"/>
  <c r="D140" i="17"/>
  <c r="E140" i="17" s="1"/>
  <c r="G140" i="17"/>
  <c r="A140" i="17"/>
  <c r="I111" i="16"/>
  <c r="C140" i="17"/>
  <c r="B140" i="17"/>
  <c r="O98" i="17"/>
  <c r="K69" i="16"/>
  <c r="CL195" i="17"/>
  <c r="CN195" i="17" s="1"/>
  <c r="CO195" i="17" s="1"/>
  <c r="CP195" i="17"/>
  <c r="O167" i="16"/>
  <c r="C168" i="16"/>
  <c r="H168" i="16" s="1"/>
  <c r="CF134" i="17" l="1"/>
  <c r="S140" i="17"/>
  <c r="H140" i="17"/>
  <c r="I140" i="17" s="1"/>
  <c r="CI134" i="17"/>
  <c r="CJ134" i="17" s="1"/>
  <c r="CL196" i="17"/>
  <c r="CN196" i="17" s="1"/>
  <c r="CO196" i="17"/>
  <c r="CP196" i="17"/>
  <c r="C169" i="16"/>
  <c r="H169" i="16" s="1"/>
  <c r="O168" i="16"/>
  <c r="K70" i="16"/>
  <c r="O99" i="17"/>
  <c r="Q140" i="17" l="1"/>
  <c r="CF135" i="17"/>
  <c r="CD135" i="17"/>
  <c r="CE135" i="17" s="1"/>
  <c r="U141" i="17" s="1"/>
  <c r="CG135" i="17"/>
  <c r="CH135" i="17"/>
  <c r="M112" i="16"/>
  <c r="G141" i="17"/>
  <c r="B141" i="17"/>
  <c r="C141" i="17" s="1"/>
  <c r="I112" i="16"/>
  <c r="D141" i="17"/>
  <c r="E141" i="17" s="1"/>
  <c r="A141" i="17"/>
  <c r="K71" i="16"/>
  <c r="O100" i="17"/>
  <c r="CL197" i="17"/>
  <c r="CN197" i="17" s="1"/>
  <c r="CO197" i="17"/>
  <c r="CP197" i="17"/>
  <c r="C170" i="16"/>
  <c r="H170" i="16" s="1"/>
  <c r="O169" i="16"/>
  <c r="H141" i="17" l="1"/>
  <c r="I141" i="17" s="1"/>
  <c r="S141" i="17"/>
  <c r="CI135" i="17"/>
  <c r="CJ135" i="17" s="1"/>
  <c r="O101" i="17"/>
  <c r="K72" i="16"/>
  <c r="O170" i="16"/>
  <c r="C171" i="16"/>
  <c r="H171" i="16" s="1"/>
  <c r="CL198" i="17"/>
  <c r="CN198" i="17" s="1"/>
  <c r="CO198" i="17" s="1"/>
  <c r="CP198" i="17"/>
  <c r="CD136" i="17" l="1"/>
  <c r="CE136" i="17" s="1"/>
  <c r="U142" i="17" s="1"/>
  <c r="CH136" i="17"/>
  <c r="CF136" i="17"/>
  <c r="M113" i="16"/>
  <c r="CG136" i="17"/>
  <c r="Q141" i="17"/>
  <c r="CI136" i="17"/>
  <c r="CJ136" i="17" s="1"/>
  <c r="D142" i="17"/>
  <c r="E142" i="17" s="1"/>
  <c r="G142" i="17"/>
  <c r="B142" i="17"/>
  <c r="C142" i="17" s="1"/>
  <c r="S142" i="17" s="1"/>
  <c r="A142" i="17"/>
  <c r="I113" i="16"/>
  <c r="CL199" i="17"/>
  <c r="CN199" i="17" s="1"/>
  <c r="CO199" i="17" s="1"/>
  <c r="CP199" i="17"/>
  <c r="O102" i="17"/>
  <c r="K73" i="16"/>
  <c r="O171" i="16"/>
  <c r="C172" i="16"/>
  <c r="H172" i="16" s="1"/>
  <c r="CD137" i="17" l="1"/>
  <c r="Q142" i="17"/>
  <c r="CH137" i="17"/>
  <c r="M114" i="16"/>
  <c r="CF137" i="17"/>
  <c r="CE137" i="17"/>
  <c r="U143" i="17" s="1"/>
  <c r="CG137" i="17"/>
  <c r="CI137" i="17" s="1"/>
  <c r="CJ137" i="17" s="1"/>
  <c r="H142" i="17"/>
  <c r="I142" i="17" s="1"/>
  <c r="CL200" i="17"/>
  <c r="CN200" i="17" s="1"/>
  <c r="CO200" i="17" s="1"/>
  <c r="CP200" i="17"/>
  <c r="K74" i="16"/>
  <c r="O103" i="17"/>
  <c r="O172" i="16"/>
  <c r="C173" i="16"/>
  <c r="H173" i="16" s="1"/>
  <c r="CG138" i="17" l="1"/>
  <c r="M115" i="16"/>
  <c r="CD138" i="17"/>
  <c r="CE138" i="17" s="1"/>
  <c r="U144" i="17" s="1"/>
  <c r="CH138" i="17"/>
  <c r="CI138" i="17" s="1"/>
  <c r="CJ138" i="17" s="1"/>
  <c r="CF138" i="17"/>
  <c r="Q143" i="17"/>
  <c r="D143" i="17"/>
  <c r="E143" i="17" s="1"/>
  <c r="B143" i="17"/>
  <c r="C143" i="17" s="1"/>
  <c r="S143" i="17" s="1"/>
  <c r="G143" i="17"/>
  <c r="I114" i="16"/>
  <c r="A143" i="17"/>
  <c r="CL201" i="17"/>
  <c r="CN201" i="17" s="1"/>
  <c r="CO201" i="17" s="1"/>
  <c r="CP201" i="17"/>
  <c r="C174" i="16"/>
  <c r="H174" i="16" s="1"/>
  <c r="O173" i="16"/>
  <c r="O104" i="17"/>
  <c r="K75" i="16"/>
  <c r="H143" i="17" l="1"/>
  <c r="I143" i="17" s="1"/>
  <c r="I115" i="16" s="1"/>
  <c r="B144" i="17"/>
  <c r="C144" i="17" s="1"/>
  <c r="S144" i="17" s="1"/>
  <c r="A144" i="17"/>
  <c r="D144" i="17"/>
  <c r="E144" i="17" s="1"/>
  <c r="G144" i="17"/>
  <c r="CF139" i="17"/>
  <c r="CD139" i="17"/>
  <c r="CE139" i="17" s="1"/>
  <c r="U145" i="17" s="1"/>
  <c r="CG139" i="17"/>
  <c r="M116" i="16"/>
  <c r="Q144" i="17"/>
  <c r="CH139" i="17"/>
  <c r="O105" i="17"/>
  <c r="K76" i="16"/>
  <c r="CL202" i="17"/>
  <c r="CN202" i="17" s="1"/>
  <c r="CO202" i="17"/>
  <c r="CP202" i="17"/>
  <c r="O174" i="16"/>
  <c r="C175" i="16"/>
  <c r="H175" i="16" s="1"/>
  <c r="CI139" i="17" l="1"/>
  <c r="CJ139" i="17" s="1"/>
  <c r="H144" i="17"/>
  <c r="I144" i="17" s="1"/>
  <c r="CL203" i="17"/>
  <c r="CN203" i="17" s="1"/>
  <c r="CO203" i="17"/>
  <c r="CP203" i="17"/>
  <c r="O106" i="17"/>
  <c r="K77" i="16"/>
  <c r="O175" i="16"/>
  <c r="C176" i="16"/>
  <c r="H176" i="16" s="1"/>
  <c r="I116" i="16" l="1"/>
  <c r="D145" i="17"/>
  <c r="E145" i="17" s="1"/>
  <c r="A145" i="17"/>
  <c r="G145" i="17"/>
  <c r="H145" i="17" s="1"/>
  <c r="I145" i="17" s="1"/>
  <c r="B145" i="17"/>
  <c r="C145" i="17" s="1"/>
  <c r="S145" i="17" s="1"/>
  <c r="CG140" i="17"/>
  <c r="Q145" i="17"/>
  <c r="CD140" i="17"/>
  <c r="CE140" i="17" s="1"/>
  <c r="U146" i="17" s="1"/>
  <c r="CH140" i="17"/>
  <c r="M117" i="16"/>
  <c r="CF140" i="17"/>
  <c r="C177" i="16"/>
  <c r="H177" i="16" s="1"/>
  <c r="O176" i="16"/>
  <c r="CL204" i="17"/>
  <c r="CN204" i="17" s="1"/>
  <c r="CO204" i="17"/>
  <c r="CP204" i="17"/>
  <c r="K78" i="16"/>
  <c r="O107" i="17"/>
  <c r="K79" i="16" s="1"/>
  <c r="CI140" i="17" l="1"/>
  <c r="CJ140" i="17" s="1"/>
  <c r="B146" i="17"/>
  <c r="C146" i="17" s="1"/>
  <c r="S146" i="17" s="1"/>
  <c r="I117" i="16"/>
  <c r="D146" i="17"/>
  <c r="E146" i="17" s="1"/>
  <c r="G146" i="17"/>
  <c r="A146" i="17"/>
  <c r="CD141" i="17"/>
  <c r="CE141" i="17" s="1"/>
  <c r="U147" i="17" s="1"/>
  <c r="CH141" i="17"/>
  <c r="CG141" i="17"/>
  <c r="CF141" i="17"/>
  <c r="Q146" i="17"/>
  <c r="M118" i="16"/>
  <c r="C178" i="16"/>
  <c r="H178" i="16" s="1"/>
  <c r="O177" i="16"/>
  <c r="CL205" i="17"/>
  <c r="CN205" i="17" s="1"/>
  <c r="CO205" i="17" s="1"/>
  <c r="CP205" i="17"/>
  <c r="CI141" i="17" l="1"/>
  <c r="CJ141" i="17" s="1"/>
  <c r="H146" i="17"/>
  <c r="I146" i="17" s="1"/>
  <c r="CL206" i="17"/>
  <c r="CN206" i="17" s="1"/>
  <c r="CO206" i="17" s="1"/>
  <c r="CP206" i="17"/>
  <c r="O178" i="16"/>
  <c r="C179" i="16"/>
  <c r="H179" i="16" s="1"/>
  <c r="B147" i="17" l="1"/>
  <c r="C147" i="17" s="1"/>
  <c r="S147" i="17" s="1"/>
  <c r="D147" i="17"/>
  <c r="E147" i="17" s="1"/>
  <c r="I118" i="16"/>
  <c r="A147" i="17"/>
  <c r="G147" i="17"/>
  <c r="H147" i="17" s="1"/>
  <c r="I147" i="17" s="1"/>
  <c r="CG142" i="17"/>
  <c r="M119" i="16"/>
  <c r="CH142" i="17"/>
  <c r="CD142" i="17"/>
  <c r="CE142" i="17" s="1"/>
  <c r="Q147" i="17"/>
  <c r="CF142" i="17"/>
  <c r="CI142" i="17" s="1"/>
  <c r="CJ142" i="17" s="1"/>
  <c r="CL207" i="17"/>
  <c r="CN207" i="17" s="1"/>
  <c r="CO207" i="17" s="1"/>
  <c r="CP207" i="17"/>
  <c r="O179" i="16"/>
  <c r="C180" i="16"/>
  <c r="H180" i="16" s="1"/>
  <c r="M120" i="16" l="1"/>
  <c r="Q148" i="17"/>
  <c r="CG143" i="17"/>
  <c r="CD143" i="17"/>
  <c r="CE143" i="17" s="1"/>
  <c r="CF143" i="17"/>
  <c r="CH143" i="17"/>
  <c r="U148" i="17"/>
  <c r="B148" i="17"/>
  <c r="C148" i="17" s="1"/>
  <c r="S148" i="17" s="1"/>
  <c r="G148" i="17"/>
  <c r="D148" i="17"/>
  <c r="E148" i="17" s="1"/>
  <c r="A148" i="17"/>
  <c r="I119" i="16"/>
  <c r="CL208" i="17"/>
  <c r="CN208" i="17" s="1"/>
  <c r="CO208" i="17"/>
  <c r="CP208" i="17"/>
  <c r="O180" i="16"/>
  <c r="C181" i="16"/>
  <c r="H181" i="16" s="1"/>
  <c r="H148" i="17" l="1"/>
  <c r="I148" i="17" s="1"/>
  <c r="U149" i="17"/>
  <c r="CI143" i="17"/>
  <c r="CJ143" i="17" s="1"/>
  <c r="B149" i="17"/>
  <c r="C149" i="17" s="1"/>
  <c r="S149" i="17" s="1"/>
  <c r="I120" i="16"/>
  <c r="D149" i="17"/>
  <c r="E149" i="17" s="1"/>
  <c r="G149" i="17"/>
  <c r="A149" i="17"/>
  <c r="C182" i="16"/>
  <c r="H182" i="16" s="1"/>
  <c r="O181" i="16"/>
  <c r="CL209" i="17"/>
  <c r="CN209" i="17" s="1"/>
  <c r="CO209" i="17" s="1"/>
  <c r="CP209" i="17"/>
  <c r="CH144" i="17" l="1"/>
  <c r="CD144" i="17"/>
  <c r="CE144" i="17" s="1"/>
  <c r="CF144" i="17"/>
  <c r="M121" i="16"/>
  <c r="CG144" i="17"/>
  <c r="Q149" i="17"/>
  <c r="H149" i="17"/>
  <c r="I149" i="17" s="1"/>
  <c r="CL210" i="17"/>
  <c r="CN210" i="17" s="1"/>
  <c r="CO210" i="17" s="1"/>
  <c r="CP210" i="17"/>
  <c r="O182" i="16"/>
  <c r="C183" i="16"/>
  <c r="H183" i="16" s="1"/>
  <c r="CI144" i="17" l="1"/>
  <c r="CJ144" i="17" s="1"/>
  <c r="CD145" i="17" s="1"/>
  <c r="CE145" i="17" s="1"/>
  <c r="U151" i="17" s="1"/>
  <c r="CH145" i="17"/>
  <c r="CF145" i="17"/>
  <c r="Q150" i="17"/>
  <c r="M122" i="16"/>
  <c r="U150" i="17"/>
  <c r="D150" i="17"/>
  <c r="E150" i="17" s="1"/>
  <c r="I121" i="16"/>
  <c r="B150" i="17"/>
  <c r="C150" i="17" s="1"/>
  <c r="G150" i="17"/>
  <c r="A150" i="17"/>
  <c r="CL211" i="17"/>
  <c r="CN211" i="17" s="1"/>
  <c r="CO211" i="17" s="1"/>
  <c r="CP211" i="17"/>
  <c r="O183" i="16"/>
  <c r="C184" i="16"/>
  <c r="H184" i="16" s="1"/>
  <c r="CG145" i="17" l="1"/>
  <c r="CI145" i="17" s="1"/>
  <c r="CJ145" i="17" s="1"/>
  <c r="S150" i="17"/>
  <c r="H150" i="17"/>
  <c r="I150" i="17" s="1"/>
  <c r="CL212" i="17"/>
  <c r="CN212" i="17" s="1"/>
  <c r="CO212" i="17" s="1"/>
  <c r="CP212" i="17"/>
  <c r="C185" i="16"/>
  <c r="H185" i="16" s="1"/>
  <c r="O184" i="16"/>
  <c r="M123" i="16" l="1"/>
  <c r="CG146" i="17"/>
  <c r="Q151" i="17"/>
  <c r="CD146" i="17"/>
  <c r="CE146" i="17" s="1"/>
  <c r="CI146" i="17" s="1"/>
  <c r="CJ146" i="17" s="1"/>
  <c r="CH146" i="17"/>
  <c r="CF146" i="17"/>
  <c r="B151" i="17"/>
  <c r="G151" i="17"/>
  <c r="C151" i="17"/>
  <c r="D151" i="17"/>
  <c r="E151" i="17" s="1"/>
  <c r="A151" i="17"/>
  <c r="I122" i="16"/>
  <c r="CL213" i="17"/>
  <c r="CN213" i="17" s="1"/>
  <c r="CO213" i="17" s="1"/>
  <c r="CP213" i="17"/>
  <c r="C186" i="16"/>
  <c r="H186" i="16" s="1"/>
  <c r="O185" i="16"/>
  <c r="U152" i="17" l="1"/>
  <c r="S151" i="17"/>
  <c r="CF147" i="17"/>
  <c r="CG147" i="17"/>
  <c r="CD147" i="17"/>
  <c r="CE147" i="17" s="1"/>
  <c r="U153" i="17" s="1"/>
  <c r="M124" i="16"/>
  <c r="CH147" i="17"/>
  <c r="Q152" i="17"/>
  <c r="H151" i="17"/>
  <c r="I151" i="17" s="1"/>
  <c r="CL214" i="17"/>
  <c r="CN214" i="17" s="1"/>
  <c r="CO214" i="17" s="1"/>
  <c r="CP214" i="17"/>
  <c r="O186" i="16"/>
  <c r="C187" i="16"/>
  <c r="H187" i="16" s="1"/>
  <c r="CI147" i="17" l="1"/>
  <c r="CJ147" i="17" s="1"/>
  <c r="CD148" i="17" s="1"/>
  <c r="CE148" i="17" s="1"/>
  <c r="U154" i="17" s="1"/>
  <c r="CH148" i="17"/>
  <c r="CF148" i="17"/>
  <c r="M125" i="16"/>
  <c r="CG148" i="17"/>
  <c r="Q153" i="17"/>
  <c r="B152" i="17"/>
  <c r="C152" i="17" s="1"/>
  <c r="D152" i="17"/>
  <c r="E152" i="17" s="1"/>
  <c r="I123" i="16"/>
  <c r="G152" i="17"/>
  <c r="A152" i="17"/>
  <c r="CL215" i="17"/>
  <c r="CN215" i="17" s="1"/>
  <c r="CO215" i="17" s="1"/>
  <c r="CP215" i="17"/>
  <c r="O187" i="16"/>
  <c r="C188" i="16"/>
  <c r="H188" i="16" s="1"/>
  <c r="S152" i="17" l="1"/>
  <c r="CI148" i="17"/>
  <c r="CJ148" i="17" s="1"/>
  <c r="H152" i="17"/>
  <c r="I152" i="17" s="1"/>
  <c r="CL216" i="17"/>
  <c r="CN216" i="17" s="1"/>
  <c r="CO216" i="17" s="1"/>
  <c r="CP216" i="17"/>
  <c r="O188" i="16"/>
  <c r="C189" i="16"/>
  <c r="H189" i="16" s="1"/>
  <c r="CH149" i="17" l="1"/>
  <c r="CF149" i="17"/>
  <c r="Q154" i="17"/>
  <c r="CG149" i="17"/>
  <c r="CI149" i="17" s="1"/>
  <c r="CJ149" i="17" s="1"/>
  <c r="M126" i="16"/>
  <c r="CD149" i="17"/>
  <c r="CE149" i="17" s="1"/>
  <c r="U155" i="17" s="1"/>
  <c r="G153" i="17"/>
  <c r="I124" i="16"/>
  <c r="D153" i="17"/>
  <c r="E153" i="17" s="1"/>
  <c r="A153" i="17"/>
  <c r="B153" i="17"/>
  <c r="C153" i="17" s="1"/>
  <c r="CL217" i="17"/>
  <c r="CN217" i="17" s="1"/>
  <c r="CO217" i="17" s="1"/>
  <c r="CP217" i="17"/>
  <c r="C190" i="16"/>
  <c r="H190" i="16" s="1"/>
  <c r="O189" i="16"/>
  <c r="CG150" i="17" l="1"/>
  <c r="M127" i="16"/>
  <c r="CH150" i="17"/>
  <c r="CF150" i="17"/>
  <c r="CI150" i="17" s="1"/>
  <c r="CJ150" i="17" s="1"/>
  <c r="CD150" i="17"/>
  <c r="CE150" i="17" s="1"/>
  <c r="U156" i="17" s="1"/>
  <c r="Q155" i="17"/>
  <c r="S153" i="17"/>
  <c r="H153" i="17"/>
  <c r="I153" i="17" s="1"/>
  <c r="CL218" i="17"/>
  <c r="CN218" i="17" s="1"/>
  <c r="CO218" i="17" s="1"/>
  <c r="CP218" i="17"/>
  <c r="O190" i="16"/>
  <c r="C191" i="16"/>
  <c r="H191" i="16" s="1"/>
  <c r="CF151" i="17" l="1"/>
  <c r="CD151" i="17"/>
  <c r="CE151" i="17" s="1"/>
  <c r="U157" i="17" s="1"/>
  <c r="M128" i="16"/>
  <c r="CH151" i="17"/>
  <c r="CI151" i="17" s="1"/>
  <c r="CJ151" i="17" s="1"/>
  <c r="Q156" i="17"/>
  <c r="CG151" i="17"/>
  <c r="I125" i="16"/>
  <c r="G154" i="17"/>
  <c r="D154" i="17"/>
  <c r="E154" i="17" s="1"/>
  <c r="B154" i="17"/>
  <c r="C154" i="17" s="1"/>
  <c r="A154" i="17"/>
  <c r="O191" i="16"/>
  <c r="C192" i="16"/>
  <c r="H192" i="16" s="1"/>
  <c r="CL219" i="17"/>
  <c r="CN219" i="17" s="1"/>
  <c r="CO219" i="17"/>
  <c r="O120" i="17"/>
  <c r="CP219" i="17"/>
  <c r="S154" i="17" l="1"/>
  <c r="CG152" i="17"/>
  <c r="Q157" i="17"/>
  <c r="CD152" i="17"/>
  <c r="CE152" i="17" s="1"/>
  <c r="U158" i="17" s="1"/>
  <c r="CH152" i="17"/>
  <c r="CF152" i="17"/>
  <c r="M129" i="16"/>
  <c r="H154" i="17"/>
  <c r="I154" i="17" s="1"/>
  <c r="C193" i="16"/>
  <c r="H193" i="16" s="1"/>
  <c r="O192" i="16"/>
  <c r="K92" i="16"/>
  <c r="O109" i="17"/>
  <c r="CL220" i="17"/>
  <c r="CN220" i="17" s="1"/>
  <c r="CO220" i="17" s="1"/>
  <c r="CP220" i="17"/>
  <c r="CI152" i="17" l="1"/>
  <c r="CJ152" i="17" s="1"/>
  <c r="G155" i="17"/>
  <c r="B155" i="17"/>
  <c r="I126" i="16"/>
  <c r="D155" i="17"/>
  <c r="E155" i="17" s="1"/>
  <c r="A155" i="17"/>
  <c r="C155" i="17"/>
  <c r="CD153" i="17"/>
  <c r="CE153" i="17" s="1"/>
  <c r="U159" i="17" s="1"/>
  <c r="Q158" i="17"/>
  <c r="CH153" i="17"/>
  <c r="CF153" i="17"/>
  <c r="CG153" i="17"/>
  <c r="M130" i="16"/>
  <c r="CL221" i="17"/>
  <c r="CN221" i="17" s="1"/>
  <c r="CO221" i="17"/>
  <c r="CP221" i="17"/>
  <c r="O110" i="17"/>
  <c r="K81" i="16"/>
  <c r="C194" i="16"/>
  <c r="H194" i="16" s="1"/>
  <c r="O193" i="16"/>
  <c r="CI153" i="17" l="1"/>
  <c r="CJ153" i="17" s="1"/>
  <c r="H155" i="17"/>
  <c r="I155" i="17" s="1"/>
  <c r="S155" i="17"/>
  <c r="O194" i="16"/>
  <c r="C195" i="16"/>
  <c r="H195" i="16" s="1"/>
  <c r="CL222" i="17"/>
  <c r="CN222" i="17" s="1"/>
  <c r="CO222" i="17" s="1"/>
  <c r="CP222" i="17"/>
  <c r="K82" i="16"/>
  <c r="O111" i="17"/>
  <c r="D156" i="17" l="1"/>
  <c r="E156" i="17" s="1"/>
  <c r="G156" i="17"/>
  <c r="A156" i="17"/>
  <c r="B156" i="17"/>
  <c r="C156" i="17" s="1"/>
  <c r="I127" i="16"/>
  <c r="CH154" i="17"/>
  <c r="Q159" i="17"/>
  <c r="CG154" i="17"/>
  <c r="CF154" i="17"/>
  <c r="CD154" i="17"/>
  <c r="CE154" i="17" s="1"/>
  <c r="U160" i="17" s="1"/>
  <c r="M131" i="16"/>
  <c r="CL223" i="17"/>
  <c r="CN223" i="17" s="1"/>
  <c r="CO223" i="17" s="1"/>
  <c r="CP223" i="17"/>
  <c r="O112" i="17"/>
  <c r="K83" i="16"/>
  <c r="O195" i="16"/>
  <c r="C196" i="16"/>
  <c r="H196" i="16" s="1"/>
  <c r="S156" i="17" l="1"/>
  <c r="H156" i="17"/>
  <c r="I156" i="17" s="1"/>
  <c r="CI154" i="17"/>
  <c r="CJ154" i="17" s="1"/>
  <c r="O196" i="16"/>
  <c r="C197" i="16"/>
  <c r="H197" i="16" s="1"/>
  <c r="CL224" i="17"/>
  <c r="CN224" i="17" s="1"/>
  <c r="CO224" i="17"/>
  <c r="CP224" i="17"/>
  <c r="O113" i="17"/>
  <c r="K84" i="16"/>
  <c r="B157" i="17" l="1"/>
  <c r="G157" i="17"/>
  <c r="I128" i="16"/>
  <c r="C157" i="17"/>
  <c r="A157" i="17"/>
  <c r="D157" i="17"/>
  <c r="E157" i="17" s="1"/>
  <c r="CH155" i="17"/>
  <c r="CG155" i="17"/>
  <c r="M132" i="16"/>
  <c r="Q160" i="17"/>
  <c r="CD155" i="17"/>
  <c r="CE155" i="17" s="1"/>
  <c r="U161" i="17" s="1"/>
  <c r="CF155" i="17"/>
  <c r="CI155" i="17" s="1"/>
  <c r="CJ155" i="17" s="1"/>
  <c r="O114" i="17"/>
  <c r="K85" i="16"/>
  <c r="C198" i="16"/>
  <c r="H198" i="16" s="1"/>
  <c r="O197" i="16"/>
  <c r="CL225" i="17"/>
  <c r="CN225" i="17" s="1"/>
  <c r="CO225" i="17" s="1"/>
  <c r="CP225" i="17"/>
  <c r="H157" i="17" l="1"/>
  <c r="I157" i="17" s="1"/>
  <c r="I129" i="16" s="1"/>
  <c r="G158" i="17"/>
  <c r="A158" i="17"/>
  <c r="B158" i="17"/>
  <c r="C158" i="17" s="1"/>
  <c r="S158" i="17" s="1"/>
  <c r="CH156" i="17"/>
  <c r="CF156" i="17"/>
  <c r="CG156" i="17"/>
  <c r="Q161" i="17"/>
  <c r="CD156" i="17"/>
  <c r="CE156" i="17" s="1"/>
  <c r="U162" i="17" s="1"/>
  <c r="M133" i="16"/>
  <c r="S157" i="17"/>
  <c r="O198" i="16"/>
  <c r="C199" i="16"/>
  <c r="H199" i="16" s="1"/>
  <c r="CL226" i="17"/>
  <c r="CN226" i="17" s="1"/>
  <c r="CO226" i="17" s="1"/>
  <c r="CP226" i="17"/>
  <c r="K86" i="16"/>
  <c r="O115" i="17"/>
  <c r="CI156" i="17" l="1"/>
  <c r="CJ156" i="17" s="1"/>
  <c r="D158" i="17"/>
  <c r="E158" i="17" s="1"/>
  <c r="CH157" i="17"/>
  <c r="CG157" i="17"/>
  <c r="M134" i="16"/>
  <c r="CD157" i="17"/>
  <c r="CE157" i="17" s="1"/>
  <c r="U163" i="17" s="1"/>
  <c r="CF157" i="17"/>
  <c r="CI157" i="17" s="1"/>
  <c r="CJ157" i="17" s="1"/>
  <c r="Q162" i="17"/>
  <c r="H158" i="17"/>
  <c r="I158" i="17" s="1"/>
  <c r="CL227" i="17"/>
  <c r="CN227" i="17" s="1"/>
  <c r="CO227" i="17" s="1"/>
  <c r="CP227" i="17"/>
  <c r="O199" i="16"/>
  <c r="C200" i="16"/>
  <c r="H200" i="16" s="1"/>
  <c r="K87" i="16"/>
  <c r="O116" i="17"/>
  <c r="B159" i="17" l="1"/>
  <c r="G159" i="17"/>
  <c r="I130" i="16"/>
  <c r="D159" i="17"/>
  <c r="E159" i="17" s="1"/>
  <c r="A159" i="17"/>
  <c r="C159" i="17"/>
  <c r="CD158" i="17"/>
  <c r="CE158" i="17" s="1"/>
  <c r="U164" i="17" s="1"/>
  <c r="M135" i="16"/>
  <c r="CF158" i="17"/>
  <c r="CH158" i="17"/>
  <c r="Q163" i="17"/>
  <c r="CG158" i="17"/>
  <c r="CL228" i="17"/>
  <c r="CN228" i="17" s="1"/>
  <c r="CO228" i="17" s="1"/>
  <c r="CP228" i="17"/>
  <c r="C201" i="16"/>
  <c r="H201" i="16" s="1"/>
  <c r="O200" i="16"/>
  <c r="O117" i="17"/>
  <c r="K88" i="16"/>
  <c r="CI158" i="17" l="1"/>
  <c r="CJ158" i="17" s="1"/>
  <c r="H159" i="17"/>
  <c r="I159" i="17" s="1"/>
  <c r="S159" i="17"/>
  <c r="CL229" i="17"/>
  <c r="CN229" i="17" s="1"/>
  <c r="CO229" i="17" s="1"/>
  <c r="CP229" i="17"/>
  <c r="O118" i="17"/>
  <c r="K89" i="16"/>
  <c r="C202" i="16"/>
  <c r="H202" i="16" s="1"/>
  <c r="O201" i="16"/>
  <c r="G160" i="17" l="1"/>
  <c r="B160" i="17"/>
  <c r="C160" i="17" s="1"/>
  <c r="D160" i="17"/>
  <c r="E160" i="17" s="1"/>
  <c r="A160" i="17"/>
  <c r="I131" i="16"/>
  <c r="CH159" i="17"/>
  <c r="M136" i="16"/>
  <c r="Q164" i="17"/>
  <c r="CF159" i="17"/>
  <c r="CD159" i="17"/>
  <c r="CE159" i="17" s="1"/>
  <c r="U165" i="17" s="1"/>
  <c r="CG159" i="17"/>
  <c r="O202" i="16"/>
  <c r="C203" i="16"/>
  <c r="H203" i="16" s="1"/>
  <c r="CL230" i="17"/>
  <c r="CN230" i="17" s="1"/>
  <c r="CO230" i="17"/>
  <c r="CP230" i="17"/>
  <c r="K90" i="16"/>
  <c r="O119" i="17"/>
  <c r="K91" i="16" s="1"/>
  <c r="H160" i="17" l="1"/>
  <c r="I160" i="17" s="1"/>
  <c r="S160" i="17"/>
  <c r="CI159" i="17"/>
  <c r="CJ159" i="17" s="1"/>
  <c r="CL231" i="17"/>
  <c r="CN231" i="17" s="1"/>
  <c r="CO231" i="17" s="1"/>
  <c r="CP231" i="17"/>
  <c r="O203" i="16"/>
  <c r="C204" i="16"/>
  <c r="H204" i="16" s="1"/>
  <c r="CD160" i="17" l="1"/>
  <c r="CE160" i="17" s="1"/>
  <c r="U166" i="17" s="1"/>
  <c r="CG160" i="17"/>
  <c r="CF160" i="17"/>
  <c r="CI160" i="17" s="1"/>
  <c r="CJ160" i="17" s="1"/>
  <c r="M137" i="16"/>
  <c r="Q165" i="17"/>
  <c r="CH160" i="17"/>
  <c r="G161" i="17"/>
  <c r="D161" i="17"/>
  <c r="E161" i="17" s="1"/>
  <c r="I132" i="16"/>
  <c r="B161" i="17"/>
  <c r="C161" i="17" s="1"/>
  <c r="A161" i="17"/>
  <c r="CL232" i="17"/>
  <c r="CN232" i="17" s="1"/>
  <c r="CO232" i="17" s="1"/>
  <c r="CP232" i="17"/>
  <c r="O204" i="16"/>
  <c r="C205" i="16"/>
  <c r="H205" i="16" s="1"/>
  <c r="S161" i="17" l="1"/>
  <c r="H161" i="17"/>
  <c r="I161" i="17" s="1"/>
  <c r="CG161" i="17"/>
  <c r="M138" i="16"/>
  <c r="CD161" i="17"/>
  <c r="CE161" i="17" s="1"/>
  <c r="U167" i="17" s="1"/>
  <c r="CH161" i="17"/>
  <c r="CF161" i="17"/>
  <c r="Q166" i="17"/>
  <c r="C206" i="16"/>
  <c r="H206" i="16" s="1"/>
  <c r="O205" i="16"/>
  <c r="CL233" i="17"/>
  <c r="CN233" i="17" s="1"/>
  <c r="CO233" i="17" s="1"/>
  <c r="CP233" i="17"/>
  <c r="D162" i="17" l="1"/>
  <c r="E162" i="17" s="1"/>
  <c r="G162" i="17"/>
  <c r="A162" i="17"/>
  <c r="B162" i="17"/>
  <c r="C162" i="17" s="1"/>
  <c r="I133" i="16"/>
  <c r="CI161" i="17"/>
  <c r="CJ161" i="17" s="1"/>
  <c r="O206" i="16"/>
  <c r="C207" i="16"/>
  <c r="H207" i="16" s="1"/>
  <c r="CL234" i="17"/>
  <c r="CN234" i="17" s="1"/>
  <c r="CO234" i="17" s="1"/>
  <c r="CP234" i="17"/>
  <c r="S162" i="17" l="1"/>
  <c r="CH162" i="17"/>
  <c r="CF162" i="17"/>
  <c r="CG162" i="17"/>
  <c r="M139" i="16"/>
  <c r="CD162" i="17"/>
  <c r="CE162" i="17" s="1"/>
  <c r="U168" i="17" s="1"/>
  <c r="Q167" i="17"/>
  <c r="H162" i="17"/>
  <c r="I162" i="17" s="1"/>
  <c r="CL235" i="17"/>
  <c r="CN235" i="17" s="1"/>
  <c r="CO235" i="17" s="1"/>
  <c r="CP235" i="17"/>
  <c r="O207" i="16"/>
  <c r="C208" i="16"/>
  <c r="H208" i="16" s="1"/>
  <c r="CI162" i="17" l="1"/>
  <c r="CJ162" i="17" s="1"/>
  <c r="CF163" i="17"/>
  <c r="CH163" i="17"/>
  <c r="CD163" i="17"/>
  <c r="CE163" i="17" s="1"/>
  <c r="U169" i="17" s="1"/>
  <c r="CG163" i="17"/>
  <c r="M140" i="16"/>
  <c r="Q168" i="17"/>
  <c r="G163" i="17"/>
  <c r="H163" i="17" s="1"/>
  <c r="I163" i="17" s="1"/>
  <c r="D163" i="17"/>
  <c r="E163" i="17" s="1"/>
  <c r="I134" i="16"/>
  <c r="B163" i="17"/>
  <c r="C163" i="17" s="1"/>
  <c r="A163" i="17"/>
  <c r="C209" i="16"/>
  <c r="H209" i="16" s="1"/>
  <c r="O208" i="16"/>
  <c r="CL236" i="17"/>
  <c r="CN236" i="17" s="1"/>
  <c r="CO236" i="17" s="1"/>
  <c r="CP236" i="17"/>
  <c r="B164" i="17" l="1"/>
  <c r="C164" i="17" s="1"/>
  <c r="S164" i="17" s="1"/>
  <c r="D164" i="17"/>
  <c r="E164" i="17" s="1"/>
  <c r="A164" i="17"/>
  <c r="G164" i="17"/>
  <c r="H164" i="17" s="1"/>
  <c r="I164" i="17" s="1"/>
  <c r="I135" i="16"/>
  <c r="S163" i="17"/>
  <c r="CI163" i="17"/>
  <c r="CJ163" i="17" s="1"/>
  <c r="CL237" i="17"/>
  <c r="CN237" i="17" s="1"/>
  <c r="CO237" i="17" s="1"/>
  <c r="CP237" i="17"/>
  <c r="C210" i="16"/>
  <c r="H210" i="16" s="1"/>
  <c r="O209" i="16"/>
  <c r="G165" i="17" l="1"/>
  <c r="B165" i="17"/>
  <c r="C165" i="17" s="1"/>
  <c r="A165" i="17"/>
  <c r="I136" i="16"/>
  <c r="D165" i="17"/>
  <c r="E165" i="17" s="1"/>
  <c r="CG164" i="17"/>
  <c r="Q169" i="17"/>
  <c r="CD164" i="17"/>
  <c r="CE164" i="17" s="1"/>
  <c r="U170" i="17" s="1"/>
  <c r="CH164" i="17"/>
  <c r="CF164" i="17"/>
  <c r="M141" i="16"/>
  <c r="CL238" i="17"/>
  <c r="CN238" i="17" s="1"/>
  <c r="CO238" i="17" s="1"/>
  <c r="CP238" i="17"/>
  <c r="O210" i="16"/>
  <c r="C211" i="16"/>
  <c r="H211" i="16" s="1"/>
  <c r="CI164" i="17" l="1"/>
  <c r="CJ164" i="17" s="1"/>
  <c r="CG165" i="17" s="1"/>
  <c r="Q170" i="17"/>
  <c r="CF165" i="17"/>
  <c r="CD165" i="17"/>
  <c r="CE165" i="17" s="1"/>
  <c r="U171" i="17" s="1"/>
  <c r="M142" i="16"/>
  <c r="CH165" i="17"/>
  <c r="S165" i="17"/>
  <c r="H165" i="17"/>
  <c r="I165" i="17" s="1"/>
  <c r="CL239" i="17"/>
  <c r="CN239" i="17" s="1"/>
  <c r="CO239" i="17" s="1"/>
  <c r="CP239" i="17"/>
  <c r="O211" i="16"/>
  <c r="C212" i="16"/>
  <c r="H212" i="16" s="1"/>
  <c r="CI165" i="17" l="1"/>
  <c r="CJ165" i="17" s="1"/>
  <c r="B166" i="17"/>
  <c r="C166" i="17" s="1"/>
  <c r="A166" i="17"/>
  <c r="D166" i="17"/>
  <c r="E166" i="17" s="1"/>
  <c r="G166" i="17"/>
  <c r="I137" i="16"/>
  <c r="CL240" i="17"/>
  <c r="CN240" i="17" s="1"/>
  <c r="CO240" i="17"/>
  <c r="CP240" i="17"/>
  <c r="O212" i="16"/>
  <c r="C213" i="16"/>
  <c r="H213" i="16" s="1"/>
  <c r="S166" i="17" l="1"/>
  <c r="H166" i="17"/>
  <c r="I166" i="17" s="1"/>
  <c r="CH166" i="17"/>
  <c r="Q171" i="17"/>
  <c r="CG166" i="17"/>
  <c r="M143" i="16"/>
  <c r="CF166" i="17"/>
  <c r="CD166" i="17"/>
  <c r="CE166" i="17" s="1"/>
  <c r="CL241" i="17"/>
  <c r="CN241" i="17" s="1"/>
  <c r="CO241" i="17" s="1"/>
  <c r="CP241" i="17"/>
  <c r="C214" i="16"/>
  <c r="H214" i="16" s="1"/>
  <c r="O213" i="16"/>
  <c r="U172" i="17" l="1"/>
  <c r="I138" i="16"/>
  <c r="G167" i="17"/>
  <c r="B167" i="17"/>
  <c r="C167" i="17" s="1"/>
  <c r="S167" i="17" s="1"/>
  <c r="A167" i="17"/>
  <c r="D167" i="17"/>
  <c r="E167" i="17" s="1"/>
  <c r="CI166" i="17"/>
  <c r="CJ166" i="17" s="1"/>
  <c r="CL242" i="17"/>
  <c r="CN242" i="17" s="1"/>
  <c r="CO242" i="17" s="1"/>
  <c r="CP242" i="17"/>
  <c r="O214" i="16"/>
  <c r="C215" i="16"/>
  <c r="H215" i="16" s="1"/>
  <c r="H167" i="17" l="1"/>
  <c r="I167" i="17" s="1"/>
  <c r="CD167" i="17"/>
  <c r="CG167" i="17"/>
  <c r="CH167" i="17"/>
  <c r="M144" i="16"/>
  <c r="CE167" i="17"/>
  <c r="Q172" i="17"/>
  <c r="CF167" i="17"/>
  <c r="CL243" i="17"/>
  <c r="CN243" i="17" s="1"/>
  <c r="CO243" i="17" s="1"/>
  <c r="CP243" i="17"/>
  <c r="O215" i="16"/>
  <c r="C216" i="16"/>
  <c r="H216" i="16" s="1"/>
  <c r="CI167" i="17" l="1"/>
  <c r="CJ167" i="17" s="1"/>
  <c r="U173" i="17"/>
  <c r="G168" i="17"/>
  <c r="B168" i="17"/>
  <c r="C168" i="17" s="1"/>
  <c r="S168" i="17" s="1"/>
  <c r="A168" i="17"/>
  <c r="D168" i="17"/>
  <c r="E168" i="17" s="1"/>
  <c r="I139" i="16"/>
  <c r="C217" i="16"/>
  <c r="H217" i="16" s="1"/>
  <c r="O216" i="16"/>
  <c r="CL244" i="17"/>
  <c r="CN244" i="17" s="1"/>
  <c r="CO244" i="17"/>
  <c r="CP244" i="17"/>
  <c r="H168" i="17" l="1"/>
  <c r="I168" i="17" s="1"/>
  <c r="CF168" i="17"/>
  <c r="M145" i="16"/>
  <c r="CG168" i="17"/>
  <c r="Q173" i="17"/>
  <c r="CD168" i="17"/>
  <c r="CE168" i="17"/>
  <c r="CH168" i="17"/>
  <c r="C218" i="16"/>
  <c r="H218" i="16" s="1"/>
  <c r="O217" i="16"/>
  <c r="CL245" i="17"/>
  <c r="CN245" i="17" s="1"/>
  <c r="CO245" i="17" s="1"/>
  <c r="O132" i="17"/>
  <c r="CP245" i="17"/>
  <c r="U174" i="17" l="1"/>
  <c r="CI168" i="17"/>
  <c r="CJ168" i="17" s="1"/>
  <c r="G169" i="17"/>
  <c r="A169" i="17"/>
  <c r="I140" i="16"/>
  <c r="D169" i="17"/>
  <c r="E169" i="17" s="1"/>
  <c r="B169" i="17"/>
  <c r="C169" i="17" s="1"/>
  <c r="CL246" i="17"/>
  <c r="CN246" i="17" s="1"/>
  <c r="CO246" i="17" s="1"/>
  <c r="CP246" i="17"/>
  <c r="O218" i="16"/>
  <c r="C219" i="16"/>
  <c r="H219" i="16" s="1"/>
  <c r="K104" i="16"/>
  <c r="O121" i="17"/>
  <c r="S169" i="17" l="1"/>
  <c r="CF169" i="17"/>
  <c r="Q174" i="17"/>
  <c r="CD169" i="17"/>
  <c r="CE169" i="17" s="1"/>
  <c r="CH169" i="17"/>
  <c r="CG169" i="17"/>
  <c r="M146" i="16"/>
  <c r="H169" i="17"/>
  <c r="I169" i="17" s="1"/>
  <c r="CL247" i="17"/>
  <c r="CN247" i="17" s="1"/>
  <c r="CO247" i="17" s="1"/>
  <c r="CP247" i="17"/>
  <c r="O219" i="16"/>
  <c r="C220" i="16"/>
  <c r="H220" i="16" s="1"/>
  <c r="O122" i="17"/>
  <c r="K93" i="16"/>
  <c r="CI169" i="17" l="1"/>
  <c r="CJ169" i="17" s="1"/>
  <c r="I141" i="16"/>
  <c r="B170" i="17"/>
  <c r="C170" i="17" s="1"/>
  <c r="D170" i="17"/>
  <c r="E170" i="17" s="1"/>
  <c r="G170" i="17"/>
  <c r="A170" i="17"/>
  <c r="U175" i="17"/>
  <c r="CL248" i="17"/>
  <c r="CN248" i="17" s="1"/>
  <c r="CO248" i="17" s="1"/>
  <c r="CP248" i="17"/>
  <c r="K94" i="16"/>
  <c r="O123" i="17"/>
  <c r="O220" i="16"/>
  <c r="C221" i="16"/>
  <c r="H221" i="16" s="1"/>
  <c r="H170" i="17" l="1"/>
  <c r="I170" i="17" s="1"/>
  <c r="S170" i="17"/>
  <c r="CD170" i="17"/>
  <c r="CE170" i="17" s="1"/>
  <c r="CF170" i="17"/>
  <c r="CG170" i="17"/>
  <c r="CH170" i="17"/>
  <c r="M147" i="16"/>
  <c r="Q175" i="17"/>
  <c r="C222" i="16"/>
  <c r="H222" i="16" s="1"/>
  <c r="O221" i="16"/>
  <c r="CL249" i="17"/>
  <c r="CN249" i="17" s="1"/>
  <c r="CO249" i="17" s="1"/>
  <c r="CP249" i="17"/>
  <c r="O124" i="17"/>
  <c r="K95" i="16"/>
  <c r="U176" i="17" l="1"/>
  <c r="CI170" i="17"/>
  <c r="CJ170" i="17" s="1"/>
  <c r="I142" i="16"/>
  <c r="G171" i="17"/>
  <c r="D171" i="17"/>
  <c r="E171" i="17" s="1"/>
  <c r="B171" i="17"/>
  <c r="C171" i="17" s="1"/>
  <c r="A171" i="17"/>
  <c r="O222" i="16"/>
  <c r="C223" i="16"/>
  <c r="H223" i="16" s="1"/>
  <c r="CL250" i="17"/>
  <c r="CN250" i="17" s="1"/>
  <c r="CO250" i="17" s="1"/>
  <c r="CP250" i="17"/>
  <c r="O125" i="17"/>
  <c r="K96" i="16"/>
  <c r="S171" i="17" l="1"/>
  <c r="CH171" i="17"/>
  <c r="Q176" i="17"/>
  <c r="CG171" i="17"/>
  <c r="CF171" i="17"/>
  <c r="CI171" i="17" s="1"/>
  <c r="CJ171" i="17" s="1"/>
  <c r="CD171" i="17"/>
  <c r="CE171" i="17" s="1"/>
  <c r="M148" i="16"/>
  <c r="H171" i="17"/>
  <c r="I171" i="17" s="1"/>
  <c r="CL251" i="17"/>
  <c r="CN251" i="17" s="1"/>
  <c r="CO251" i="17" s="1"/>
  <c r="CP251" i="17"/>
  <c r="O223" i="16"/>
  <c r="C224" i="16"/>
  <c r="H224" i="16" s="1"/>
  <c r="O126" i="17"/>
  <c r="K97" i="16"/>
  <c r="U177" i="17" l="1"/>
  <c r="CF172" i="17"/>
  <c r="M149" i="16"/>
  <c r="CH172" i="17"/>
  <c r="CG172" i="17"/>
  <c r="Q177" i="17"/>
  <c r="CD172" i="17"/>
  <c r="CE172" i="17" s="1"/>
  <c r="D172" i="17"/>
  <c r="E172" i="17" s="1"/>
  <c r="C172" i="17"/>
  <c r="B172" i="17"/>
  <c r="I143" i="16"/>
  <c r="A172" i="17"/>
  <c r="G172" i="17"/>
  <c r="CL252" i="17"/>
  <c r="CN252" i="17" s="1"/>
  <c r="CO252" i="17" s="1"/>
  <c r="CP252" i="17"/>
  <c r="K98" i="16"/>
  <c r="O127" i="17"/>
  <c r="C225" i="16"/>
  <c r="H225" i="16" s="1"/>
  <c r="O224" i="16"/>
  <c r="U178" i="17" l="1"/>
  <c r="H172" i="17"/>
  <c r="I172" i="17" s="1"/>
  <c r="S172" i="17"/>
  <c r="CI172" i="17"/>
  <c r="CJ172" i="17" s="1"/>
  <c r="CL253" i="17"/>
  <c r="CN253" i="17" s="1"/>
  <c r="CO253" i="17" s="1"/>
  <c r="CP253" i="17"/>
  <c r="C226" i="16"/>
  <c r="H226" i="16" s="1"/>
  <c r="O225" i="16"/>
  <c r="O128" i="17"/>
  <c r="K99" i="16"/>
  <c r="CH173" i="17" l="1"/>
  <c r="CF173" i="17"/>
  <c r="CG173" i="17"/>
  <c r="M150" i="16"/>
  <c r="CD173" i="17"/>
  <c r="CE173" i="17" s="1"/>
  <c r="Q178" i="17"/>
  <c r="I144" i="16"/>
  <c r="D173" i="17"/>
  <c r="E173" i="17" s="1"/>
  <c r="G173" i="17"/>
  <c r="B173" i="17"/>
  <c r="C173" i="17" s="1"/>
  <c r="A173" i="17"/>
  <c r="O226" i="16"/>
  <c r="C227" i="16"/>
  <c r="H227" i="16" s="1"/>
  <c r="O129" i="17"/>
  <c r="K100" i="16"/>
  <c r="CL254" i="17"/>
  <c r="CN254" i="17" s="1"/>
  <c r="CO254" i="17" s="1"/>
  <c r="CP254" i="17"/>
  <c r="CI173" i="17" l="1"/>
  <c r="CJ173" i="17" s="1"/>
  <c r="M151" i="16" s="1"/>
  <c r="S173" i="17"/>
  <c r="CD174" i="17"/>
  <c r="CE174" i="17" s="1"/>
  <c r="H173" i="17"/>
  <c r="I173" i="17" s="1"/>
  <c r="U179" i="17"/>
  <c r="CL255" i="17"/>
  <c r="CN255" i="17" s="1"/>
  <c r="CO255" i="17" s="1"/>
  <c r="CP255" i="17"/>
  <c r="O227" i="16"/>
  <c r="C228" i="16"/>
  <c r="H228" i="16" s="1"/>
  <c r="O130" i="17"/>
  <c r="K101" i="16"/>
  <c r="Q179" i="17" l="1"/>
  <c r="CF174" i="17"/>
  <c r="CH174" i="17"/>
  <c r="CG174" i="17"/>
  <c r="U180" i="17"/>
  <c r="I145" i="16"/>
  <c r="G174" i="17"/>
  <c r="B174" i="17"/>
  <c r="C174" i="17" s="1"/>
  <c r="D174" i="17"/>
  <c r="E174" i="17" s="1"/>
  <c r="A174" i="17"/>
  <c r="CI174" i="17"/>
  <c r="CJ174" i="17" s="1"/>
  <c r="K102" i="16"/>
  <c r="O131" i="17"/>
  <c r="K103" i="16" s="1"/>
  <c r="CL256" i="17"/>
  <c r="CN256" i="17" s="1"/>
  <c r="CO256" i="17" s="1"/>
  <c r="CP256" i="17"/>
  <c r="O228" i="16"/>
  <c r="C229" i="16"/>
  <c r="H229" i="16" s="1"/>
  <c r="H174" i="17" l="1"/>
  <c r="I174" i="17" s="1"/>
  <c r="CD175" i="17"/>
  <c r="CE175" i="17" s="1"/>
  <c r="CH175" i="17"/>
  <c r="Q180" i="17"/>
  <c r="CF175" i="17"/>
  <c r="CG175" i="17"/>
  <c r="M152" i="16"/>
  <c r="S174" i="17"/>
  <c r="CL257" i="17"/>
  <c r="CN257" i="17" s="1"/>
  <c r="CO257" i="17" s="1"/>
  <c r="CP257" i="17"/>
  <c r="C230" i="16"/>
  <c r="H230" i="16" s="1"/>
  <c r="O229" i="16"/>
  <c r="CI175" i="17" l="1"/>
  <c r="CJ175" i="17" s="1"/>
  <c r="CD176" i="17" s="1"/>
  <c r="CE176" i="17" s="1"/>
  <c r="U181" i="17"/>
  <c r="G175" i="17"/>
  <c r="D175" i="17"/>
  <c r="E175" i="17" s="1"/>
  <c r="A175" i="17"/>
  <c r="I146" i="16"/>
  <c r="B175" i="17"/>
  <c r="C175" i="17" s="1"/>
  <c r="CL258" i="17"/>
  <c r="CN258" i="17" s="1"/>
  <c r="CO258" i="17" s="1"/>
  <c r="CP258" i="17"/>
  <c r="O230" i="16"/>
  <c r="C231" i="16"/>
  <c r="H231" i="16" s="1"/>
  <c r="M153" i="16" l="1"/>
  <c r="CF176" i="17"/>
  <c r="CH176" i="17"/>
  <c r="CG176" i="17"/>
  <c r="Q181" i="17"/>
  <c r="S175" i="17"/>
  <c r="U182" i="17"/>
  <c r="H175" i="17"/>
  <c r="I175" i="17" s="1"/>
  <c r="CI176" i="17"/>
  <c r="CJ176" i="17" s="1"/>
  <c r="CL259" i="17"/>
  <c r="CN259" i="17" s="1"/>
  <c r="CO259" i="17"/>
  <c r="CP259" i="17"/>
  <c r="O231" i="16"/>
  <c r="C232" i="16"/>
  <c r="H232" i="16" s="1"/>
  <c r="CF177" i="17" l="1"/>
  <c r="CI177" i="17" s="1"/>
  <c r="CJ177" i="17" s="1"/>
  <c r="Q182" i="17"/>
  <c r="CG177" i="17"/>
  <c r="M154" i="16"/>
  <c r="CD177" i="17"/>
  <c r="CE177" i="17" s="1"/>
  <c r="U183" i="17" s="1"/>
  <c r="CH177" i="17"/>
  <c r="D176" i="17"/>
  <c r="E176" i="17" s="1"/>
  <c r="A176" i="17"/>
  <c r="I147" i="16"/>
  <c r="G176" i="17"/>
  <c r="B176" i="17"/>
  <c r="C176" i="17" s="1"/>
  <c r="S176" i="17" s="1"/>
  <c r="CL260" i="17"/>
  <c r="CN260" i="17" s="1"/>
  <c r="CO260" i="17" s="1"/>
  <c r="CP260" i="17"/>
  <c r="C233" i="16"/>
  <c r="H233" i="16" s="1"/>
  <c r="O232" i="16"/>
  <c r="CE178" i="17" l="1"/>
  <c r="U184" i="17" s="1"/>
  <c r="CG178" i="17"/>
  <c r="CF178" i="17"/>
  <c r="CD178" i="17"/>
  <c r="M155" i="16"/>
  <c r="CH178" i="17"/>
  <c r="Q183" i="17"/>
  <c r="H176" i="17"/>
  <c r="I176" i="17" s="1"/>
  <c r="CL261" i="17"/>
  <c r="CN261" i="17" s="1"/>
  <c r="CO261" i="17" s="1"/>
  <c r="CP261" i="17"/>
  <c r="C234" i="16"/>
  <c r="H234" i="16" s="1"/>
  <c r="O233" i="16"/>
  <c r="B177" i="17" l="1"/>
  <c r="C177" i="17" s="1"/>
  <c r="S177" i="17" s="1"/>
  <c r="I148" i="16"/>
  <c r="D177" i="17"/>
  <c r="E177" i="17" s="1"/>
  <c r="G177" i="17"/>
  <c r="A177" i="17"/>
  <c r="CI178" i="17"/>
  <c r="CJ178" i="17" s="1"/>
  <c r="CL262" i="17"/>
  <c r="CN262" i="17" s="1"/>
  <c r="CO262" i="17" s="1"/>
  <c r="CP262" i="17"/>
  <c r="O234" i="16"/>
  <c r="C235" i="16"/>
  <c r="H235" i="16" s="1"/>
  <c r="CF179" i="17" l="1"/>
  <c r="CD179" i="17"/>
  <c r="CG179" i="17"/>
  <c r="CH179" i="17"/>
  <c r="M156" i="16"/>
  <c r="CE179" i="17"/>
  <c r="U185" i="17" s="1"/>
  <c r="Q184" i="17"/>
  <c r="H177" i="17"/>
  <c r="I177" i="17" s="1"/>
  <c r="CL263" i="17"/>
  <c r="CN263" i="17" s="1"/>
  <c r="CO263" i="17" s="1"/>
  <c r="CP263" i="17"/>
  <c r="O235" i="16"/>
  <c r="C236" i="16"/>
  <c r="H236" i="16" s="1"/>
  <c r="I149" i="16" l="1"/>
  <c r="G178" i="17"/>
  <c r="A178" i="17"/>
  <c r="B178" i="17"/>
  <c r="C178" i="17" s="1"/>
  <c r="S178" i="17" s="1"/>
  <c r="D178" i="17"/>
  <c r="E178" i="17" s="1"/>
  <c r="CI179" i="17"/>
  <c r="CJ179" i="17" s="1"/>
  <c r="O236" i="16"/>
  <c r="C237" i="16"/>
  <c r="H237" i="16" s="1"/>
  <c r="CL264" i="17"/>
  <c r="CN264" i="17" s="1"/>
  <c r="CO264" i="17" s="1"/>
  <c r="CP264" i="17"/>
  <c r="CF180" i="17" l="1"/>
  <c r="M157" i="16"/>
  <c r="Q185" i="17"/>
  <c r="CD180" i="17"/>
  <c r="CE180" i="17" s="1"/>
  <c r="U186" i="17" s="1"/>
  <c r="CH180" i="17"/>
  <c r="CG180" i="17"/>
  <c r="H178" i="17"/>
  <c r="I178" i="17" s="1"/>
  <c r="CL265" i="17"/>
  <c r="CN265" i="17" s="1"/>
  <c r="CO265" i="17" s="1"/>
  <c r="CP265" i="17"/>
  <c r="C238" i="16"/>
  <c r="H238" i="16" s="1"/>
  <c r="O237" i="16"/>
  <c r="I150" i="16" l="1"/>
  <c r="G179" i="17"/>
  <c r="B179" i="17"/>
  <c r="C179" i="17" s="1"/>
  <c r="S179" i="17" s="1"/>
  <c r="A179" i="17"/>
  <c r="D179" i="17"/>
  <c r="E179" i="17" s="1"/>
  <c r="CI180" i="17"/>
  <c r="CJ180" i="17" s="1"/>
  <c r="O238" i="16"/>
  <c r="C239" i="16"/>
  <c r="H239" i="16" s="1"/>
  <c r="CL266" i="17"/>
  <c r="CN266" i="17" s="1"/>
  <c r="CO266" i="17" s="1"/>
  <c r="CP266" i="17"/>
  <c r="CF181" i="17" l="1"/>
  <c r="Q186" i="17"/>
  <c r="M158" i="16"/>
  <c r="CG181" i="17"/>
  <c r="CD181" i="17"/>
  <c r="CE181" i="17" s="1"/>
  <c r="CH181" i="17"/>
  <c r="H179" i="17"/>
  <c r="I179" i="17" s="1"/>
  <c r="CL267" i="17"/>
  <c r="CN267" i="17" s="1"/>
  <c r="CO267" i="17"/>
  <c r="CP267" i="17"/>
  <c r="O239" i="16"/>
  <c r="C240" i="16"/>
  <c r="H240" i="16" s="1"/>
  <c r="CI181" i="17" l="1"/>
  <c r="CJ181" i="17" s="1"/>
  <c r="CH182" i="17" s="1"/>
  <c r="G180" i="17"/>
  <c r="B180" i="17"/>
  <c r="C180" i="17" s="1"/>
  <c r="A180" i="17"/>
  <c r="I151" i="16"/>
  <c r="D180" i="17"/>
  <c r="E180" i="17" s="1"/>
  <c r="U187" i="17"/>
  <c r="CL268" i="17"/>
  <c r="CN268" i="17" s="1"/>
  <c r="CO268" i="17" s="1"/>
  <c r="CP268" i="17"/>
  <c r="C241" i="16"/>
  <c r="H241" i="16" s="1"/>
  <c r="O240" i="16"/>
  <c r="CF182" i="17" l="1"/>
  <c r="CG182" i="17"/>
  <c r="Q187" i="17"/>
  <c r="M159" i="16"/>
  <c r="CD182" i="17"/>
  <c r="CE182" i="17" s="1"/>
  <c r="U188" i="17" s="1"/>
  <c r="H180" i="17"/>
  <c r="I180" i="17" s="1"/>
  <c r="S180" i="17"/>
  <c r="CI182" i="17"/>
  <c r="CJ182" i="17" s="1"/>
  <c r="CL269" i="17"/>
  <c r="CN269" i="17" s="1"/>
  <c r="CO269" i="17" s="1"/>
  <c r="CP269" i="17"/>
  <c r="C242" i="16"/>
  <c r="H242" i="16" s="1"/>
  <c r="O241" i="16"/>
  <c r="G181" i="17" l="1"/>
  <c r="A181" i="17"/>
  <c r="D181" i="17"/>
  <c r="E181" i="17" s="1"/>
  <c r="I152" i="16"/>
  <c r="B181" i="17"/>
  <c r="C181" i="17" s="1"/>
  <c r="CH183" i="17"/>
  <c r="Q188" i="17"/>
  <c r="CF183" i="17"/>
  <c r="CG183" i="17"/>
  <c r="CD183" i="17"/>
  <c r="CE183" i="17" s="1"/>
  <c r="M160" i="16"/>
  <c r="CL270" i="17"/>
  <c r="CN270" i="17" s="1"/>
  <c r="CO270" i="17" s="1"/>
  <c r="CP270" i="17"/>
  <c r="O242" i="16"/>
  <c r="C243" i="16"/>
  <c r="H243" i="16" s="1"/>
  <c r="U189" i="17" l="1"/>
  <c r="H181" i="17"/>
  <c r="I181" i="17" s="1"/>
  <c r="CI183" i="17"/>
  <c r="CJ183" i="17" s="1"/>
  <c r="S181" i="17"/>
  <c r="CL271" i="17"/>
  <c r="CN271" i="17" s="1"/>
  <c r="CO271" i="17" s="1"/>
  <c r="O144" i="17"/>
  <c r="CP271" i="17"/>
  <c r="O243" i="16"/>
  <c r="C244" i="16"/>
  <c r="H244" i="16" s="1"/>
  <c r="CG184" i="17" l="1"/>
  <c r="Q189" i="17"/>
  <c r="CD184" i="17"/>
  <c r="CE184" i="17" s="1"/>
  <c r="CH184" i="17"/>
  <c r="CF184" i="17"/>
  <c r="M161" i="16"/>
  <c r="I153" i="16"/>
  <c r="D182" i="17"/>
  <c r="E182" i="17" s="1"/>
  <c r="G182" i="17"/>
  <c r="B182" i="17"/>
  <c r="C182" i="17" s="1"/>
  <c r="A182" i="17"/>
  <c r="O244" i="16"/>
  <c r="C245" i="16"/>
  <c r="H245" i="16" s="1"/>
  <c r="K116" i="16"/>
  <c r="O133" i="17"/>
  <c r="CL272" i="17"/>
  <c r="CN272" i="17" s="1"/>
  <c r="CO272" i="17" s="1"/>
  <c r="CP272" i="17"/>
  <c r="CI184" i="17" l="1"/>
  <c r="CJ184" i="17" s="1"/>
  <c r="CD185" i="17" s="1"/>
  <c r="CE185" i="17" s="1"/>
  <c r="S182" i="17"/>
  <c r="H182" i="17"/>
  <c r="I182" i="17" s="1"/>
  <c r="U190" i="17"/>
  <c r="CL273" i="17"/>
  <c r="CN273" i="17" s="1"/>
  <c r="CO273" i="17" s="1"/>
  <c r="CP273" i="17"/>
  <c r="C246" i="16"/>
  <c r="H246" i="16" s="1"/>
  <c r="O245" i="16"/>
  <c r="O134" i="17"/>
  <c r="K105" i="16"/>
  <c r="CF185" i="17" l="1"/>
  <c r="CG185" i="17"/>
  <c r="Q190" i="17"/>
  <c r="CH185" i="17"/>
  <c r="M162" i="16"/>
  <c r="C183" i="17"/>
  <c r="H183" i="17" s="1"/>
  <c r="I183" i="17" s="1"/>
  <c r="B183" i="17"/>
  <c r="G183" i="17"/>
  <c r="D183" i="17"/>
  <c r="E183" i="17" s="1"/>
  <c r="A183" i="17"/>
  <c r="I154" i="16"/>
  <c r="U191" i="17"/>
  <c r="K106" i="16"/>
  <c r="O135" i="17"/>
  <c r="CL274" i="17"/>
  <c r="CN274" i="17" s="1"/>
  <c r="CO274" i="17" s="1"/>
  <c r="CP274" i="17"/>
  <c r="O246" i="16"/>
  <c r="C247" i="16"/>
  <c r="H247" i="16" s="1"/>
  <c r="CI185" i="17" l="1"/>
  <c r="CJ185" i="17" s="1"/>
  <c r="S183" i="17"/>
  <c r="D184" i="17"/>
  <c r="E184" i="17" s="1"/>
  <c r="A184" i="17"/>
  <c r="I155" i="16"/>
  <c r="B184" i="17"/>
  <c r="C184" i="17" s="1"/>
  <c r="S184" i="17" s="1"/>
  <c r="G184" i="17"/>
  <c r="CL275" i="17"/>
  <c r="CN275" i="17" s="1"/>
  <c r="CO275" i="17" s="1"/>
  <c r="CP275" i="17"/>
  <c r="O247" i="16"/>
  <c r="C248" i="16"/>
  <c r="H248" i="16" s="1"/>
  <c r="O136" i="17"/>
  <c r="K107" i="16"/>
  <c r="CH186" i="17" l="1"/>
  <c r="CG186" i="17"/>
  <c r="M163" i="16"/>
  <c r="CF186" i="17"/>
  <c r="CI186" i="17" s="1"/>
  <c r="CJ186" i="17" s="1"/>
  <c r="M164" i="16" s="1"/>
  <c r="Q191" i="17"/>
  <c r="CD186" i="17"/>
  <c r="CE186" i="17" s="1"/>
  <c r="U192" i="17" s="1"/>
  <c r="CD187" i="17"/>
  <c r="CE187" i="17" s="1"/>
  <c r="CF187" i="17"/>
  <c r="H184" i="17"/>
  <c r="I184" i="17" s="1"/>
  <c r="CL276" i="17"/>
  <c r="CN276" i="17" s="1"/>
  <c r="CO276" i="17" s="1"/>
  <c r="CP276" i="17"/>
  <c r="C249" i="16"/>
  <c r="H249" i="16" s="1"/>
  <c r="O248" i="16"/>
  <c r="O137" i="17"/>
  <c r="K108" i="16"/>
  <c r="Q192" i="17" l="1"/>
  <c r="CG187" i="17"/>
  <c r="CI187" i="17" s="1"/>
  <c r="CJ187" i="17" s="1"/>
  <c r="CH187" i="17"/>
  <c r="C185" i="17"/>
  <c r="D185" i="17"/>
  <c r="E185" i="17" s="1"/>
  <c r="B185" i="17"/>
  <c r="A185" i="17"/>
  <c r="G185" i="17"/>
  <c r="H185" i="17" s="1"/>
  <c r="I185" i="17" s="1"/>
  <c r="I156" i="16"/>
  <c r="U193" i="17"/>
  <c r="C250" i="16"/>
  <c r="H250" i="16" s="1"/>
  <c r="O249" i="16"/>
  <c r="CL277" i="17"/>
  <c r="CN277" i="17" s="1"/>
  <c r="CO277" i="17" s="1"/>
  <c r="CP277" i="17"/>
  <c r="O138" i="17"/>
  <c r="K109" i="16"/>
  <c r="CG188" i="17" l="1"/>
  <c r="CH188" i="17"/>
  <c r="Q193" i="17"/>
  <c r="CF188" i="17"/>
  <c r="CI188" i="17" s="1"/>
  <c r="CJ188" i="17" s="1"/>
  <c r="CD188" i="17"/>
  <c r="M165" i="16"/>
  <c r="CE188" i="17"/>
  <c r="U194" i="17" s="1"/>
  <c r="D186" i="17"/>
  <c r="E186" i="17" s="1"/>
  <c r="I157" i="16"/>
  <c r="G186" i="17"/>
  <c r="A186" i="17"/>
  <c r="B186" i="17"/>
  <c r="C186" i="17" s="1"/>
  <c r="S186" i="17" s="1"/>
  <c r="S185" i="17"/>
  <c r="CL278" i="17"/>
  <c r="CN278" i="17" s="1"/>
  <c r="CO278" i="17" s="1"/>
  <c r="CP278" i="17"/>
  <c r="K110" i="16"/>
  <c r="O139" i="17"/>
  <c r="O250" i="16"/>
  <c r="C251" i="16"/>
  <c r="H251" i="16" s="1"/>
  <c r="H186" i="17" l="1"/>
  <c r="I186" i="17" s="1"/>
  <c r="CD189" i="17"/>
  <c r="CE189" i="17" s="1"/>
  <c r="CF189" i="17"/>
  <c r="Q194" i="17"/>
  <c r="CH189" i="17"/>
  <c r="CG189" i="17"/>
  <c r="M166" i="16"/>
  <c r="D187" i="17"/>
  <c r="E187" i="17" s="1"/>
  <c r="H187" i="17" s="1"/>
  <c r="I187" i="17" s="1"/>
  <c r="A187" i="17"/>
  <c r="C187" i="17"/>
  <c r="G187" i="17"/>
  <c r="I158" i="16"/>
  <c r="B187" i="17"/>
  <c r="CL279" i="17"/>
  <c r="CN279" i="17" s="1"/>
  <c r="CO279" i="17"/>
  <c r="CP279" i="17"/>
  <c r="O251" i="16"/>
  <c r="C252" i="16"/>
  <c r="H252" i="16" s="1"/>
  <c r="K111" i="16"/>
  <c r="O140" i="17"/>
  <c r="CI189" i="17" l="1"/>
  <c r="CJ189" i="17" s="1"/>
  <c r="CG190" i="17"/>
  <c r="M167" i="16"/>
  <c r="CD190" i="17"/>
  <c r="CE190" i="17" s="1"/>
  <c r="U196" i="17" s="1"/>
  <c r="CF190" i="17"/>
  <c r="Q195" i="17"/>
  <c r="CH190" i="17"/>
  <c r="CI190" i="17"/>
  <c r="CJ190" i="17" s="1"/>
  <c r="D188" i="17"/>
  <c r="E188" i="17" s="1"/>
  <c r="A188" i="17"/>
  <c r="I159" i="16"/>
  <c r="B188" i="17"/>
  <c r="C188" i="17" s="1"/>
  <c r="S188" i="17" s="1"/>
  <c r="G188" i="17"/>
  <c r="S187" i="17"/>
  <c r="U195" i="17"/>
  <c r="CL280" i="17"/>
  <c r="CN280" i="17" s="1"/>
  <c r="CO280" i="17" s="1"/>
  <c r="CP280" i="17"/>
  <c r="O141" i="17"/>
  <c r="K112" i="16"/>
  <c r="O252" i="16"/>
  <c r="C253" i="16"/>
  <c r="H253" i="16" s="1"/>
  <c r="CG191" i="17" l="1"/>
  <c r="CD191" i="17"/>
  <c r="CE191" i="17" s="1"/>
  <c r="M168" i="16"/>
  <c r="CH191" i="17"/>
  <c r="Q196" i="17"/>
  <c r="CF191" i="17"/>
  <c r="H188" i="17"/>
  <c r="I188" i="17" s="1"/>
  <c r="CL281" i="17"/>
  <c r="CN281" i="17" s="1"/>
  <c r="CO281" i="17" s="1"/>
  <c r="CP281" i="17"/>
  <c r="O142" i="17"/>
  <c r="K113" i="16"/>
  <c r="C254" i="16"/>
  <c r="H254" i="16" s="1"/>
  <c r="O253" i="16"/>
  <c r="CI191" i="17" l="1"/>
  <c r="CJ191" i="17" s="1"/>
  <c r="CH192" i="17" s="1"/>
  <c r="CI192" i="17" s="1"/>
  <c r="CJ192" i="17" s="1"/>
  <c r="CD192" i="17"/>
  <c r="CE192" i="17" s="1"/>
  <c r="CF192" i="17"/>
  <c r="M169" i="16"/>
  <c r="CG192" i="17"/>
  <c r="Q197" i="17"/>
  <c r="B189" i="17"/>
  <c r="C189" i="17" s="1"/>
  <c r="D189" i="17"/>
  <c r="E189" i="17" s="1"/>
  <c r="I160" i="16"/>
  <c r="G189" i="17"/>
  <c r="H189" i="17" s="1"/>
  <c r="I189" i="17" s="1"/>
  <c r="A189" i="17"/>
  <c r="U197" i="17"/>
  <c r="K114" i="16"/>
  <c r="O143" i="17"/>
  <c r="K115" i="16" s="1"/>
  <c r="O254" i="16"/>
  <c r="C255" i="16"/>
  <c r="H255" i="16" s="1"/>
  <c r="CL282" i="17"/>
  <c r="CN282" i="17" s="1"/>
  <c r="CO282" i="17"/>
  <c r="CP282" i="17"/>
  <c r="D190" i="17" l="1"/>
  <c r="E190" i="17" s="1"/>
  <c r="B190" i="17"/>
  <c r="C190" i="17" s="1"/>
  <c r="A190" i="17"/>
  <c r="G190" i="17"/>
  <c r="I161" i="16"/>
  <c r="S189" i="17"/>
  <c r="CD193" i="17"/>
  <c r="CE193" i="17" s="1"/>
  <c r="U199" i="17" s="1"/>
  <c r="CH193" i="17"/>
  <c r="M170" i="16"/>
  <c r="CF193" i="17"/>
  <c r="Q198" i="17"/>
  <c r="CG193" i="17"/>
  <c r="U198" i="17"/>
  <c r="CL283" i="17"/>
  <c r="CN283" i="17" s="1"/>
  <c r="CO283" i="17" s="1"/>
  <c r="CP283" i="17"/>
  <c r="O255" i="16"/>
  <c r="C256" i="16"/>
  <c r="H256" i="16" s="1"/>
  <c r="CI193" i="17" l="1"/>
  <c r="CJ193" i="17" s="1"/>
  <c r="H190" i="17"/>
  <c r="I190" i="17" s="1"/>
  <c r="CH194" i="17"/>
  <c r="Q199" i="17"/>
  <c r="CF194" i="17"/>
  <c r="CD194" i="17"/>
  <c r="CE194" i="17" s="1"/>
  <c r="M171" i="16"/>
  <c r="CG194" i="17"/>
  <c r="G191" i="17"/>
  <c r="A191" i="17"/>
  <c r="I162" i="16"/>
  <c r="D191" i="17"/>
  <c r="E191" i="17" s="1"/>
  <c r="B191" i="17"/>
  <c r="C191" i="17" s="1"/>
  <c r="S190" i="17"/>
  <c r="CL284" i="17"/>
  <c r="CN284" i="17" s="1"/>
  <c r="CO284" i="17" s="1"/>
  <c r="CP284" i="17"/>
  <c r="C257" i="16"/>
  <c r="H257" i="16" s="1"/>
  <c r="O256" i="16"/>
  <c r="S191" i="17" l="1"/>
  <c r="H191" i="17"/>
  <c r="I191" i="17" s="1"/>
  <c r="CI194" i="17"/>
  <c r="CJ194" i="17" s="1"/>
  <c r="U200" i="17"/>
  <c r="CL285" i="17"/>
  <c r="CN285" i="17" s="1"/>
  <c r="CO285" i="17" s="1"/>
  <c r="CP285" i="17"/>
  <c r="C258" i="16"/>
  <c r="H258" i="16" s="1"/>
  <c r="O257" i="16"/>
  <c r="D192" i="17" l="1"/>
  <c r="E192" i="17" s="1"/>
  <c r="B192" i="17"/>
  <c r="C192" i="17" s="1"/>
  <c r="G192" i="17"/>
  <c r="H192" i="17" s="1"/>
  <c r="I192" i="17" s="1"/>
  <c r="A192" i="17"/>
  <c r="CH195" i="17"/>
  <c r="M172" i="16"/>
  <c r="Q200" i="17"/>
  <c r="CF195" i="17"/>
  <c r="CD195" i="17"/>
  <c r="CE195" i="17" s="1"/>
  <c r="CG195" i="17"/>
  <c r="CL286" i="17"/>
  <c r="CN286" i="17" s="1"/>
  <c r="CO286" i="17" s="1"/>
  <c r="CP286" i="17"/>
  <c r="O258" i="16"/>
  <c r="C259" i="16"/>
  <c r="H259" i="16" s="1"/>
  <c r="B193" i="17" l="1"/>
  <c r="C193" i="17" s="1"/>
  <c r="A193" i="17"/>
  <c r="G193" i="17"/>
  <c r="D193" i="17"/>
  <c r="E193" i="17" s="1"/>
  <c r="U201" i="17"/>
  <c r="CI195" i="17"/>
  <c r="CJ195" i="17" s="1"/>
  <c r="S192" i="17"/>
  <c r="S193" i="17"/>
  <c r="O259" i="16"/>
  <c r="C260" i="16"/>
  <c r="H260" i="16" s="1"/>
  <c r="CL287" i="17"/>
  <c r="CN287" i="17" s="1"/>
  <c r="CO287" i="17"/>
  <c r="CP287" i="17"/>
  <c r="CF196" i="17" l="1"/>
  <c r="M173" i="16"/>
  <c r="CG196" i="17"/>
  <c r="Q201" i="17"/>
  <c r="CD196" i="17"/>
  <c r="CE196" i="17" s="1"/>
  <c r="CH196" i="17"/>
  <c r="CI196" i="17" s="1"/>
  <c r="CJ196" i="17" s="1"/>
  <c r="H193" i="17"/>
  <c r="I193" i="17" s="1"/>
  <c r="CL288" i="17"/>
  <c r="CN288" i="17" s="1"/>
  <c r="CO288" i="17" s="1"/>
  <c r="CP288" i="17"/>
  <c r="O260" i="16"/>
  <c r="C261" i="16"/>
  <c r="H261" i="16" s="1"/>
  <c r="CD197" i="17" l="1"/>
  <c r="CE197" i="17" s="1"/>
  <c r="CH197" i="17"/>
  <c r="CF197" i="17"/>
  <c r="Q202" i="17"/>
  <c r="CG197" i="17"/>
  <c r="CI197" i="17" s="1"/>
  <c r="CJ197" i="17" s="1"/>
  <c r="M174" i="16"/>
  <c r="B194" i="17"/>
  <c r="C194" i="17" s="1"/>
  <c r="G194" i="17"/>
  <c r="D194" i="17"/>
  <c r="E194" i="17" s="1"/>
  <c r="A194" i="17"/>
  <c r="U202" i="17"/>
  <c r="CL289" i="17"/>
  <c r="CN289" i="17" s="1"/>
  <c r="CO289" i="17" s="1"/>
  <c r="CP289" i="17"/>
  <c r="C262" i="16"/>
  <c r="H262" i="16" s="1"/>
  <c r="O261" i="16"/>
  <c r="H194" i="17" l="1"/>
  <c r="I194" i="17" s="1"/>
  <c r="S194" i="17"/>
  <c r="CG198" i="17"/>
  <c r="CF198" i="17"/>
  <c r="CD198" i="17"/>
  <c r="CE198" i="17" s="1"/>
  <c r="M175" i="16"/>
  <c r="CH198" i="17"/>
  <c r="Q203" i="17"/>
  <c r="U203" i="17"/>
  <c r="O262" i="16"/>
  <c r="C263" i="16"/>
  <c r="H263" i="16" s="1"/>
  <c r="CL290" i="17"/>
  <c r="CN290" i="17" s="1"/>
  <c r="CO290" i="17" s="1"/>
  <c r="CP290" i="17"/>
  <c r="U204" i="17" l="1"/>
  <c r="CI198" i="17"/>
  <c r="CJ198" i="17" s="1"/>
  <c r="B195" i="17"/>
  <c r="C195" i="17" s="1"/>
  <c r="D195" i="17"/>
  <c r="E195" i="17" s="1"/>
  <c r="G195" i="17"/>
  <c r="A195" i="17"/>
  <c r="CL291" i="17"/>
  <c r="CN291" i="17" s="1"/>
  <c r="CO291" i="17" s="1"/>
  <c r="CP291" i="17"/>
  <c r="O263" i="16"/>
  <c r="C264" i="16"/>
  <c r="H264" i="16" s="1"/>
  <c r="S195" i="17" l="1"/>
  <c r="CD199" i="17"/>
  <c r="CG199" i="17"/>
  <c r="CE199" i="17"/>
  <c r="Q204" i="17"/>
  <c r="CF199" i="17"/>
  <c r="CH199" i="17"/>
  <c r="M176" i="16"/>
  <c r="H195" i="17"/>
  <c r="I195" i="17" s="1"/>
  <c r="CL292" i="17"/>
  <c r="CN292" i="17" s="1"/>
  <c r="CO292" i="17" s="1"/>
  <c r="CP292" i="17"/>
  <c r="C265" i="16"/>
  <c r="H265" i="16" s="1"/>
  <c r="O264" i="16"/>
  <c r="A196" i="17" l="1"/>
  <c r="D196" i="17"/>
  <c r="E196" i="17" s="1"/>
  <c r="B196" i="17"/>
  <c r="C196" i="17" s="1"/>
  <c r="S196" i="17" s="1"/>
  <c r="G196" i="17"/>
  <c r="CI199" i="17"/>
  <c r="CJ199" i="17" s="1"/>
  <c r="U205" i="17"/>
  <c r="CL293" i="17"/>
  <c r="CN293" i="17" s="1"/>
  <c r="CO293" i="17" s="1"/>
  <c r="CP293" i="17"/>
  <c r="C266" i="16"/>
  <c r="H266" i="16" s="1"/>
  <c r="O265" i="16"/>
  <c r="CD200" i="17" l="1"/>
  <c r="CH200" i="17"/>
  <c r="CE200" i="17"/>
  <c r="CF200" i="17"/>
  <c r="CI200" i="17" s="1"/>
  <c r="CJ200" i="17" s="1"/>
  <c r="M177" i="16"/>
  <c r="CG200" i="17"/>
  <c r="Q205" i="17"/>
  <c r="H196" i="17"/>
  <c r="I196" i="17" s="1"/>
  <c r="CL294" i="17"/>
  <c r="CN294" i="17" s="1"/>
  <c r="CO294" i="17" s="1"/>
  <c r="CP294" i="17"/>
  <c r="O266" i="16"/>
  <c r="C267" i="16"/>
  <c r="H267" i="16" s="1"/>
  <c r="A197" i="17" l="1"/>
  <c r="D197" i="17"/>
  <c r="E197" i="17" s="1"/>
  <c r="B197" i="17"/>
  <c r="C197" i="17" s="1"/>
  <c r="S197" i="17" s="1"/>
  <c r="G197" i="17"/>
  <c r="CF201" i="17"/>
  <c r="Q206" i="17"/>
  <c r="CH201" i="17"/>
  <c r="CG201" i="17"/>
  <c r="CD201" i="17"/>
  <c r="CE201" i="17" s="1"/>
  <c r="M178" i="16"/>
  <c r="U206" i="17"/>
  <c r="CL295" i="17"/>
  <c r="CN295" i="17" s="1"/>
  <c r="CO295" i="17"/>
  <c r="CP295" i="17"/>
  <c r="O267" i="16"/>
  <c r="C268" i="16"/>
  <c r="H268" i="16" s="1"/>
  <c r="U207" i="17" l="1"/>
  <c r="CI201" i="17"/>
  <c r="CJ201" i="17" s="1"/>
  <c r="H197" i="17"/>
  <c r="I197" i="17" s="1"/>
  <c r="CL296" i="17"/>
  <c r="CN296" i="17" s="1"/>
  <c r="CO296" i="17" s="1"/>
  <c r="CP296" i="17"/>
  <c r="O268" i="16"/>
  <c r="C269" i="16"/>
  <c r="H269" i="16" s="1"/>
  <c r="Q207" i="17" l="1"/>
  <c r="CG202" i="17"/>
  <c r="CF202" i="17"/>
  <c r="CD202" i="17"/>
  <c r="CE202" i="17" s="1"/>
  <c r="M179" i="16"/>
  <c r="CH202" i="17"/>
  <c r="D198" i="17"/>
  <c r="E198" i="17" s="1"/>
  <c r="A198" i="17"/>
  <c r="B198" i="17"/>
  <c r="C198" i="17" s="1"/>
  <c r="S198" i="17" s="1"/>
  <c r="G198" i="17"/>
  <c r="CL297" i="17"/>
  <c r="CN297" i="17" s="1"/>
  <c r="CO297" i="17" s="1"/>
  <c r="O156" i="17"/>
  <c r="CP297" i="17"/>
  <c r="C270" i="16"/>
  <c r="H270" i="16" s="1"/>
  <c r="O269" i="16"/>
  <c r="U208" i="17" l="1"/>
  <c r="H198" i="17"/>
  <c r="I198" i="17" s="1"/>
  <c r="CI202" i="17"/>
  <c r="CJ202" i="17" s="1"/>
  <c r="CL298" i="17"/>
  <c r="CN298" i="17" s="1"/>
  <c r="CO298" i="17" s="1"/>
  <c r="CP298" i="17"/>
  <c r="K128" i="16"/>
  <c r="O145" i="17"/>
  <c r="O270" i="16"/>
  <c r="C271" i="16"/>
  <c r="H271" i="16" s="1"/>
  <c r="CH203" i="17" l="1"/>
  <c r="Q208" i="17"/>
  <c r="CD203" i="17"/>
  <c r="CE203" i="17" s="1"/>
  <c r="CF203" i="17"/>
  <c r="CG203" i="17"/>
  <c r="M180" i="16"/>
  <c r="D199" i="17"/>
  <c r="E199" i="17" s="1"/>
  <c r="A199" i="17"/>
  <c r="B199" i="17"/>
  <c r="C199" i="17" s="1"/>
  <c r="S199" i="17" s="1"/>
  <c r="G199" i="17"/>
  <c r="O146" i="17"/>
  <c r="K117" i="16"/>
  <c r="CL299" i="17"/>
  <c r="CN299" i="17" s="1"/>
  <c r="CO299" i="17" s="1"/>
  <c r="CP299" i="17"/>
  <c r="O271" i="16"/>
  <c r="C272" i="16"/>
  <c r="H272" i="16" s="1"/>
  <c r="CI203" i="17" l="1"/>
  <c r="CJ203" i="17" s="1"/>
  <c r="CD204" i="17"/>
  <c r="CE204" i="17" s="1"/>
  <c r="U210" i="17" s="1"/>
  <c r="CF204" i="17"/>
  <c r="CH204" i="17"/>
  <c r="CG204" i="17"/>
  <c r="Q209" i="17"/>
  <c r="M181" i="16"/>
  <c r="H199" i="17"/>
  <c r="I199" i="17" s="1"/>
  <c r="U209" i="17"/>
  <c r="CL300" i="17"/>
  <c r="CN300" i="17" s="1"/>
  <c r="CO300" i="17" s="1"/>
  <c r="CP300" i="17"/>
  <c r="C273" i="16"/>
  <c r="H273" i="16" s="1"/>
  <c r="O272" i="16"/>
  <c r="K118" i="16"/>
  <c r="O147" i="17"/>
  <c r="CI204" i="17" l="1"/>
  <c r="CJ204" i="17" s="1"/>
  <c r="CH205" i="17"/>
  <c r="CF205" i="17"/>
  <c r="Q210" i="17"/>
  <c r="CG205" i="17"/>
  <c r="M182" i="16"/>
  <c r="CD205" i="17"/>
  <c r="CE205" i="17" s="1"/>
  <c r="B200" i="17"/>
  <c r="C200" i="17" s="1"/>
  <c r="S200" i="17" s="1"/>
  <c r="G200" i="17"/>
  <c r="A200" i="17"/>
  <c r="D200" i="17"/>
  <c r="E200" i="17" s="1"/>
  <c r="H200" i="17" s="1"/>
  <c r="I200" i="17" s="1"/>
  <c r="CL301" i="17"/>
  <c r="CN301" i="17" s="1"/>
  <c r="CO301" i="17" s="1"/>
  <c r="CP301" i="17"/>
  <c r="O148" i="17"/>
  <c r="K119" i="16"/>
  <c r="C274" i="16"/>
  <c r="H274" i="16" s="1"/>
  <c r="O273" i="16"/>
  <c r="CI205" i="17" l="1"/>
  <c r="CJ205" i="17" s="1"/>
  <c r="CG206" i="17"/>
  <c r="CF206" i="17"/>
  <c r="CD206" i="17"/>
  <c r="M183" i="16"/>
  <c r="CH206" i="17"/>
  <c r="Q211" i="17"/>
  <c r="CE206" i="17"/>
  <c r="U212" i="17" s="1"/>
  <c r="D201" i="17"/>
  <c r="E201" i="17" s="1"/>
  <c r="A201" i="17"/>
  <c r="B201" i="17"/>
  <c r="C201" i="17" s="1"/>
  <c r="S201" i="17" s="1"/>
  <c r="G201" i="17"/>
  <c r="H201" i="17" s="1"/>
  <c r="I201" i="17" s="1"/>
  <c r="U211" i="17"/>
  <c r="CL302" i="17"/>
  <c r="CN302" i="17" s="1"/>
  <c r="CO302" i="17" s="1"/>
  <c r="CP302" i="17"/>
  <c r="O274" i="16"/>
  <c r="C275" i="16"/>
  <c r="H275" i="16" s="1"/>
  <c r="O149" i="17"/>
  <c r="K120" i="16"/>
  <c r="G202" i="17" l="1"/>
  <c r="D202" i="17"/>
  <c r="E202" i="17" s="1"/>
  <c r="B202" i="17"/>
  <c r="C202" i="17" s="1"/>
  <c r="S202" i="17" s="1"/>
  <c r="A202" i="17"/>
  <c r="CI206" i="17"/>
  <c r="CJ206" i="17" s="1"/>
  <c r="CL303" i="17"/>
  <c r="CN303" i="17" s="1"/>
  <c r="CO303" i="17" s="1"/>
  <c r="CP303" i="17"/>
  <c r="O150" i="17"/>
  <c r="K121" i="16"/>
  <c r="O275" i="16"/>
  <c r="C276" i="16"/>
  <c r="H276" i="16" s="1"/>
  <c r="CH207" i="17" l="1"/>
  <c r="Q212" i="17"/>
  <c r="CF207" i="17"/>
  <c r="CG207" i="17"/>
  <c r="CD207" i="17"/>
  <c r="CE207" i="17" s="1"/>
  <c r="U213" i="17" s="1"/>
  <c r="M184" i="16"/>
  <c r="H202" i="17"/>
  <c r="I202" i="17" s="1"/>
  <c r="CL304" i="17"/>
  <c r="CN304" i="17" s="1"/>
  <c r="CO304" i="17"/>
  <c r="CP304" i="17"/>
  <c r="O276" i="16"/>
  <c r="C277" i="16"/>
  <c r="H277" i="16" s="1"/>
  <c r="K122" i="16"/>
  <c r="O151" i="17"/>
  <c r="CI207" i="17" l="1"/>
  <c r="CJ207" i="17" s="1"/>
  <c r="G203" i="17"/>
  <c r="D203" i="17"/>
  <c r="E203" i="17" s="1"/>
  <c r="A203" i="17"/>
  <c r="B203" i="17"/>
  <c r="C203" i="17" s="1"/>
  <c r="S203" i="17" s="1"/>
  <c r="CF208" i="17"/>
  <c r="M185" i="16"/>
  <c r="Q213" i="17"/>
  <c r="CH208" i="17"/>
  <c r="CD208" i="17"/>
  <c r="CE208" i="17" s="1"/>
  <c r="CG208" i="17"/>
  <c r="C278" i="16"/>
  <c r="H278" i="16" s="1"/>
  <c r="O277" i="16"/>
  <c r="O152" i="17"/>
  <c r="K123" i="16"/>
  <c r="CL305" i="17"/>
  <c r="CN305" i="17" s="1"/>
  <c r="CO305" i="17" s="1"/>
  <c r="CP305" i="17"/>
  <c r="U214" i="17" l="1"/>
  <c r="CI208" i="17"/>
  <c r="CJ208" i="17" s="1"/>
  <c r="H203" i="17"/>
  <c r="I203" i="17" s="1"/>
  <c r="CL306" i="17"/>
  <c r="CN306" i="17" s="1"/>
  <c r="CO306" i="17" s="1"/>
  <c r="CP306" i="17"/>
  <c r="O153" i="17"/>
  <c r="K124" i="16"/>
  <c r="O278" i="16"/>
  <c r="C279" i="16"/>
  <c r="H279" i="16" s="1"/>
  <c r="D204" i="17" l="1"/>
  <c r="E204" i="17" s="1"/>
  <c r="B204" i="17"/>
  <c r="C204" i="17" s="1"/>
  <c r="G204" i="17"/>
  <c r="H204" i="17" s="1"/>
  <c r="I204" i="17" s="1"/>
  <c r="A204" i="17"/>
  <c r="CG209" i="17"/>
  <c r="M186" i="16"/>
  <c r="CD209" i="17"/>
  <c r="CE209" i="17" s="1"/>
  <c r="CI209" i="17" s="1"/>
  <c r="CJ209" i="17" s="1"/>
  <c r="CH209" i="17"/>
  <c r="CF209" i="17"/>
  <c r="Q214" i="17"/>
  <c r="CL307" i="17"/>
  <c r="CN307" i="17" s="1"/>
  <c r="CO307" i="17" s="1"/>
  <c r="CP307" i="17"/>
  <c r="O154" i="17"/>
  <c r="K125" i="16"/>
  <c r="O279" i="16"/>
  <c r="C280" i="16"/>
  <c r="H280" i="16" s="1"/>
  <c r="G205" i="17" l="1"/>
  <c r="D205" i="17"/>
  <c r="E205" i="17" s="1"/>
  <c r="A205" i="17"/>
  <c r="B205" i="17"/>
  <c r="C205" i="17" s="1"/>
  <c r="CG210" i="17"/>
  <c r="CF210" i="17"/>
  <c r="CD210" i="17"/>
  <c r="CE210" i="17" s="1"/>
  <c r="CH210" i="17"/>
  <c r="Q215" i="17"/>
  <c r="M187" i="16"/>
  <c r="U215" i="17"/>
  <c r="S204" i="17"/>
  <c r="K126" i="16"/>
  <c r="O155" i="17"/>
  <c r="K127" i="16" s="1"/>
  <c r="C281" i="16"/>
  <c r="H281" i="16" s="1"/>
  <c r="O280" i="16"/>
  <c r="CL308" i="17"/>
  <c r="CN308" i="17" s="1"/>
  <c r="CO308" i="17" s="1"/>
  <c r="CP308" i="17"/>
  <c r="S205" i="17" l="1"/>
  <c r="U216" i="17"/>
  <c r="CI210" i="17"/>
  <c r="CJ210" i="17" s="1"/>
  <c r="H205" i="17"/>
  <c r="I205" i="17" s="1"/>
  <c r="CL309" i="17"/>
  <c r="CN309" i="17" s="1"/>
  <c r="CO309" i="17"/>
  <c r="CP309" i="17"/>
  <c r="C282" i="16"/>
  <c r="H282" i="16" s="1"/>
  <c r="O281" i="16"/>
  <c r="G206" i="17" l="1"/>
  <c r="G218" i="17" s="1"/>
  <c r="G230" i="17" s="1"/>
  <c r="G242" i="17" s="1"/>
  <c r="G254" i="17" s="1"/>
  <c r="G266" i="17" s="1"/>
  <c r="G278" i="17" s="1"/>
  <c r="G290" i="17" s="1"/>
  <c r="G302" i="17" s="1"/>
  <c r="G314" i="17" s="1"/>
  <c r="G326" i="17" s="1"/>
  <c r="G338" i="17" s="1"/>
  <c r="G350" i="17" s="1"/>
  <c r="G362" i="17" s="1"/>
  <c r="G374" i="17" s="1"/>
  <c r="G386" i="17" s="1"/>
  <c r="G398" i="17" s="1"/>
  <c r="G410" i="17" s="1"/>
  <c r="B206" i="17"/>
  <c r="C206" i="17" s="1"/>
  <c r="D206" i="17"/>
  <c r="E206" i="17" s="1"/>
  <c r="A206" i="17"/>
  <c r="CD211" i="17"/>
  <c r="CE211" i="17" s="1"/>
  <c r="CG211" i="17"/>
  <c r="CH211" i="17"/>
  <c r="M188" i="16"/>
  <c r="Q216" i="17"/>
  <c r="CF211" i="17"/>
  <c r="O282" i="16"/>
  <c r="C283" i="16"/>
  <c r="H283" i="16" s="1"/>
  <c r="CL310" i="17"/>
  <c r="CN310" i="17" s="1"/>
  <c r="CO310" i="17" s="1"/>
  <c r="CP310" i="17"/>
  <c r="S206" i="17" l="1"/>
  <c r="U217" i="17"/>
  <c r="H206" i="17"/>
  <c r="I206" i="17" s="1"/>
  <c r="CI211" i="17"/>
  <c r="CJ211" i="17" s="1"/>
  <c r="CL311" i="17"/>
  <c r="CN311" i="17" s="1"/>
  <c r="CO311" i="17" s="1"/>
  <c r="CP311" i="17"/>
  <c r="O283" i="16"/>
  <c r="C284" i="16"/>
  <c r="H284" i="16" s="1"/>
  <c r="CH212" i="17" l="1"/>
  <c r="Q217" i="17"/>
  <c r="CD212" i="17"/>
  <c r="CE212" i="17" s="1"/>
  <c r="CF212" i="17"/>
  <c r="M189" i="16"/>
  <c r="CG212" i="17"/>
  <c r="D207" i="17"/>
  <c r="E207" i="17" s="1"/>
  <c r="G207" i="17"/>
  <c r="G219" i="17" s="1"/>
  <c r="G231" i="17" s="1"/>
  <c r="G243" i="17" s="1"/>
  <c r="G255" i="17" s="1"/>
  <c r="G267" i="17" s="1"/>
  <c r="G279" i="17" s="1"/>
  <c r="G291" i="17" s="1"/>
  <c r="G303" i="17" s="1"/>
  <c r="G315" i="17" s="1"/>
  <c r="G327" i="17" s="1"/>
  <c r="G339" i="17" s="1"/>
  <c r="G351" i="17" s="1"/>
  <c r="G363" i="17" s="1"/>
  <c r="G375" i="17" s="1"/>
  <c r="G387" i="17" s="1"/>
  <c r="G399" i="17" s="1"/>
  <c r="G411" i="17" s="1"/>
  <c r="A207" i="17"/>
  <c r="B207" i="17"/>
  <c r="C207" i="17" s="1"/>
  <c r="CL312" i="17"/>
  <c r="CN312" i="17" s="1"/>
  <c r="CO312" i="17" s="1"/>
  <c r="CP312" i="17"/>
  <c r="O284" i="16"/>
  <c r="C285" i="16"/>
  <c r="H285" i="16" s="1"/>
  <c r="U218" i="17" l="1"/>
  <c r="S207" i="17"/>
  <c r="H207" i="17"/>
  <c r="I207" i="17" s="1"/>
  <c r="CI212" i="17"/>
  <c r="CJ212" i="17" s="1"/>
  <c r="C286" i="16"/>
  <c r="H286" i="16" s="1"/>
  <c r="O285" i="16"/>
  <c r="CL313" i="17"/>
  <c r="CN313" i="17" s="1"/>
  <c r="CO313" i="17" s="1"/>
  <c r="CP313" i="17"/>
  <c r="CD213" i="17" l="1"/>
  <c r="CE213" i="17" s="1"/>
  <c r="CH213" i="17"/>
  <c r="CF213" i="17"/>
  <c r="Q218" i="17"/>
  <c r="CG213" i="17"/>
  <c r="M190" i="16"/>
  <c r="CI213" i="17"/>
  <c r="CJ213" i="17" s="1"/>
  <c r="A208" i="17"/>
  <c r="B208" i="17"/>
  <c r="C208" i="17" s="1"/>
  <c r="G208" i="17"/>
  <c r="G220" i="17" s="1"/>
  <c r="G232" i="17" s="1"/>
  <c r="G244" i="17" s="1"/>
  <c r="G256" i="17" s="1"/>
  <c r="G268" i="17" s="1"/>
  <c r="G280" i="17" s="1"/>
  <c r="G292" i="17" s="1"/>
  <c r="G304" i="17" s="1"/>
  <c r="G316" i="17" s="1"/>
  <c r="G328" i="17" s="1"/>
  <c r="G340" i="17" s="1"/>
  <c r="G352" i="17" s="1"/>
  <c r="G364" i="17" s="1"/>
  <c r="G376" i="17" s="1"/>
  <c r="G388" i="17" s="1"/>
  <c r="G400" i="17" s="1"/>
  <c r="D208" i="17"/>
  <c r="E208" i="17" s="1"/>
  <c r="CL314" i="17"/>
  <c r="CN314" i="17" s="1"/>
  <c r="CO314" i="17" s="1"/>
  <c r="CP314" i="17"/>
  <c r="O286" i="16"/>
  <c r="C287" i="16"/>
  <c r="H287" i="16" s="1"/>
  <c r="H208" i="17" l="1"/>
  <c r="I208" i="17" s="1"/>
  <c r="Q219" i="17"/>
  <c r="CH214" i="17"/>
  <c r="CG214" i="17"/>
  <c r="M191" i="16"/>
  <c r="CD214" i="17"/>
  <c r="CE214" i="17" s="1"/>
  <c r="CF214" i="17"/>
  <c r="S208" i="17"/>
  <c r="U219" i="17"/>
  <c r="O287" i="16"/>
  <c r="C288" i="16"/>
  <c r="H288" i="16" s="1"/>
  <c r="CL315" i="17"/>
  <c r="CN315" i="17" s="1"/>
  <c r="CO315" i="17" s="1"/>
  <c r="CP315" i="17"/>
  <c r="CI214" i="17" l="1"/>
  <c r="CJ214" i="17" s="1"/>
  <c r="Q220" i="17" s="1"/>
  <c r="CH215" i="17"/>
  <c r="U220" i="17"/>
  <c r="B209" i="17"/>
  <c r="C209" i="17" s="1"/>
  <c r="S209" i="17" s="1"/>
  <c r="G209" i="17"/>
  <c r="G221" i="17" s="1"/>
  <c r="G233" i="17" s="1"/>
  <c r="G245" i="17" s="1"/>
  <c r="G257" i="17" s="1"/>
  <c r="G269" i="17" s="1"/>
  <c r="G281" i="17" s="1"/>
  <c r="G293" i="17" s="1"/>
  <c r="G305" i="17" s="1"/>
  <c r="G317" i="17" s="1"/>
  <c r="G329" i="17" s="1"/>
  <c r="G341" i="17" s="1"/>
  <c r="G353" i="17" s="1"/>
  <c r="G365" i="17" s="1"/>
  <c r="G377" i="17" s="1"/>
  <c r="G389" i="17" s="1"/>
  <c r="G401" i="17" s="1"/>
  <c r="D209" i="17"/>
  <c r="E209" i="17" s="1"/>
  <c r="A209" i="17"/>
  <c r="CL316" i="17"/>
  <c r="CN316" i="17" s="1"/>
  <c r="CO316" i="17" s="1"/>
  <c r="CP316" i="17"/>
  <c r="C289" i="16"/>
  <c r="H289" i="16" s="1"/>
  <c r="O288" i="16"/>
  <c r="CG215" i="17" l="1"/>
  <c r="CD215" i="17"/>
  <c r="CE215" i="17" s="1"/>
  <c r="CF215" i="17"/>
  <c r="M192" i="16"/>
  <c r="U221" i="17"/>
  <c r="CI215" i="17"/>
  <c r="CJ215" i="17" s="1"/>
  <c r="H209" i="17"/>
  <c r="I209" i="17" s="1"/>
  <c r="CL317" i="17"/>
  <c r="CN317" i="17" s="1"/>
  <c r="CO317" i="17" s="1"/>
  <c r="CP317" i="17"/>
  <c r="C290" i="16"/>
  <c r="H290" i="16" s="1"/>
  <c r="O289" i="16"/>
  <c r="D210" i="17" l="1"/>
  <c r="E210" i="17" s="1"/>
  <c r="A210" i="17"/>
  <c r="G210" i="17"/>
  <c r="G222" i="17" s="1"/>
  <c r="G234" i="17" s="1"/>
  <c r="G246" i="17" s="1"/>
  <c r="G258" i="17" s="1"/>
  <c r="G270" i="17" s="1"/>
  <c r="G282" i="17" s="1"/>
  <c r="G294" i="17" s="1"/>
  <c r="G306" i="17" s="1"/>
  <c r="G318" i="17" s="1"/>
  <c r="G330" i="17" s="1"/>
  <c r="G342" i="17" s="1"/>
  <c r="G354" i="17" s="1"/>
  <c r="G366" i="17" s="1"/>
  <c r="G378" i="17" s="1"/>
  <c r="G390" i="17" s="1"/>
  <c r="G402" i="17" s="1"/>
  <c r="B210" i="17"/>
  <c r="C210" i="17" s="1"/>
  <c r="S210" i="17" s="1"/>
  <c r="CH216" i="17"/>
  <c r="CF216" i="17"/>
  <c r="M193" i="16"/>
  <c r="CG216" i="17"/>
  <c r="Q221" i="17"/>
  <c r="CD216" i="17"/>
  <c r="CE216" i="17" s="1"/>
  <c r="CL318" i="17"/>
  <c r="CN318" i="17" s="1"/>
  <c r="CO318" i="17" s="1"/>
  <c r="CP318" i="17"/>
  <c r="O290" i="16"/>
  <c r="C291" i="16"/>
  <c r="H291" i="16" s="1"/>
  <c r="CI216" i="17" l="1"/>
  <c r="CJ216" i="17" s="1"/>
  <c r="U222" i="17"/>
  <c r="H210" i="17"/>
  <c r="I210" i="17" s="1"/>
  <c r="CL319" i="17"/>
  <c r="CN319" i="17" s="1"/>
  <c r="CO319" i="17" s="1"/>
  <c r="CP319" i="17"/>
  <c r="O291" i="16"/>
  <c r="C292" i="16"/>
  <c r="H292" i="16" s="1"/>
  <c r="B211" i="17" l="1"/>
  <c r="C211" i="17" s="1"/>
  <c r="S211" i="17" s="1"/>
  <c r="G211" i="17"/>
  <c r="G223" i="17" s="1"/>
  <c r="G235" i="17" s="1"/>
  <c r="G247" i="17" s="1"/>
  <c r="G259" i="17" s="1"/>
  <c r="G271" i="17" s="1"/>
  <c r="G283" i="17" s="1"/>
  <c r="G295" i="17" s="1"/>
  <c r="G307" i="17" s="1"/>
  <c r="G319" i="17" s="1"/>
  <c r="G331" i="17" s="1"/>
  <c r="G343" i="17" s="1"/>
  <c r="G355" i="17" s="1"/>
  <c r="G367" i="17" s="1"/>
  <c r="G379" i="17" s="1"/>
  <c r="G391" i="17" s="1"/>
  <c r="G403" i="17" s="1"/>
  <c r="D211" i="17"/>
  <c r="E211" i="17" s="1"/>
  <c r="A211" i="17"/>
  <c r="H211" i="17"/>
  <c r="I211" i="17" s="1"/>
  <c r="CF217" i="17"/>
  <c r="CI217" i="17" s="1"/>
  <c r="CJ217" i="17" s="1"/>
  <c r="Q222" i="17"/>
  <c r="M194" i="16"/>
  <c r="CH217" i="17"/>
  <c r="CG217" i="17"/>
  <c r="CD217" i="17"/>
  <c r="CE217" i="17" s="1"/>
  <c r="CL320" i="17"/>
  <c r="CN320" i="17" s="1"/>
  <c r="CO320" i="17" s="1"/>
  <c r="CP320" i="17"/>
  <c r="O292" i="16"/>
  <c r="C293" i="16"/>
  <c r="H293" i="16" s="1"/>
  <c r="CF218" i="17" l="1"/>
  <c r="CG218" i="17"/>
  <c r="M195" i="16"/>
  <c r="CD218" i="17"/>
  <c r="CE218" i="17" s="1"/>
  <c r="U224" i="17" s="1"/>
  <c r="Q223" i="17"/>
  <c r="CH218" i="17"/>
  <c r="U223" i="17"/>
  <c r="B212" i="17"/>
  <c r="C212" i="17" s="1"/>
  <c r="S212" i="17" s="1"/>
  <c r="A212" i="17"/>
  <c r="G212" i="17"/>
  <c r="G224" i="17" s="1"/>
  <c r="G236" i="17" s="1"/>
  <c r="G248" i="17" s="1"/>
  <c r="G260" i="17" s="1"/>
  <c r="G272" i="17" s="1"/>
  <c r="G284" i="17" s="1"/>
  <c r="G296" i="17" s="1"/>
  <c r="G308" i="17" s="1"/>
  <c r="G320" i="17" s="1"/>
  <c r="G332" i="17" s="1"/>
  <c r="G344" i="17" s="1"/>
  <c r="G356" i="17" s="1"/>
  <c r="G368" i="17" s="1"/>
  <c r="G380" i="17" s="1"/>
  <c r="G392" i="17" s="1"/>
  <c r="G404" i="17" s="1"/>
  <c r="D212" i="17"/>
  <c r="E212" i="17" s="1"/>
  <c r="CL321" i="17"/>
  <c r="CN321" i="17" s="1"/>
  <c r="CO321" i="17" s="1"/>
  <c r="CP321" i="17"/>
  <c r="C294" i="16"/>
  <c r="H294" i="16" s="1"/>
  <c r="O293" i="16"/>
  <c r="CI218" i="17" l="1"/>
  <c r="CJ218" i="17" s="1"/>
  <c r="H212" i="17"/>
  <c r="I212" i="17" s="1"/>
  <c r="O294" i="16"/>
  <c r="C295" i="16"/>
  <c r="H295" i="16" s="1"/>
  <c r="CL322" i="17"/>
  <c r="CN322" i="17" s="1"/>
  <c r="CO322" i="17" s="1"/>
  <c r="CP322" i="17"/>
  <c r="B213" i="17" l="1"/>
  <c r="G213" i="17"/>
  <c r="G225" i="17" s="1"/>
  <c r="G237" i="17" s="1"/>
  <c r="G249" i="17" s="1"/>
  <c r="G261" i="17" s="1"/>
  <c r="G273" i="17" s="1"/>
  <c r="G285" i="17" s="1"/>
  <c r="G297" i="17" s="1"/>
  <c r="G309" i="17" s="1"/>
  <c r="G321" i="17" s="1"/>
  <c r="G333" i="17" s="1"/>
  <c r="G345" i="17" s="1"/>
  <c r="G357" i="17" s="1"/>
  <c r="G369" i="17" s="1"/>
  <c r="G381" i="17" s="1"/>
  <c r="G393" i="17" s="1"/>
  <c r="G405" i="17" s="1"/>
  <c r="A213" i="17"/>
  <c r="C213" i="17"/>
  <c r="S213" i="17" s="1"/>
  <c r="D213" i="17"/>
  <c r="E213" i="17" s="1"/>
  <c r="Q224" i="17"/>
  <c r="CF219" i="17"/>
  <c r="CH219" i="17"/>
  <c r="M196" i="16"/>
  <c r="CD219" i="17"/>
  <c r="CE219" i="17" s="1"/>
  <c r="CG219" i="17"/>
  <c r="CL323" i="17"/>
  <c r="CN323" i="17" s="1"/>
  <c r="CO323" i="17" s="1"/>
  <c r="O168" i="17"/>
  <c r="CP323" i="17"/>
  <c r="O295" i="16"/>
  <c r="C296" i="16"/>
  <c r="H296" i="16" s="1"/>
  <c r="H213" i="17" l="1"/>
  <c r="I213" i="17" s="1"/>
  <c r="A214" i="17" s="1"/>
  <c r="U225" i="17"/>
  <c r="B214" i="17"/>
  <c r="C214" i="17" s="1"/>
  <c r="S214" i="17" s="1"/>
  <c r="CI219" i="17"/>
  <c r="CJ219" i="17" s="1"/>
  <c r="CL324" i="17"/>
  <c r="CN324" i="17" s="1"/>
  <c r="CO324" i="17"/>
  <c r="CP324" i="17"/>
  <c r="K140" i="16"/>
  <c r="O157" i="17"/>
  <c r="C297" i="16"/>
  <c r="H297" i="16" s="1"/>
  <c r="O296" i="16"/>
  <c r="D214" i="17" l="1"/>
  <c r="E214" i="17" s="1"/>
  <c r="G214" i="17"/>
  <c r="G226" i="17" s="1"/>
  <c r="G238" i="17" s="1"/>
  <c r="G250" i="17" s="1"/>
  <c r="G262" i="17" s="1"/>
  <c r="G274" i="17" s="1"/>
  <c r="G286" i="17" s="1"/>
  <c r="G298" i="17" s="1"/>
  <c r="G310" i="17" s="1"/>
  <c r="G322" i="17" s="1"/>
  <c r="G334" i="17" s="1"/>
  <c r="G346" i="17" s="1"/>
  <c r="G358" i="17" s="1"/>
  <c r="G370" i="17" s="1"/>
  <c r="G382" i="17" s="1"/>
  <c r="G394" i="17" s="1"/>
  <c r="G406" i="17" s="1"/>
  <c r="CG220" i="17"/>
  <c r="Q225" i="17"/>
  <c r="CD220" i="17"/>
  <c r="CE220" i="17" s="1"/>
  <c r="CF220" i="17"/>
  <c r="M197" i="16"/>
  <c r="CH220" i="17"/>
  <c r="H214" i="17"/>
  <c r="I214" i="17" s="1"/>
  <c r="C298" i="16"/>
  <c r="H298" i="16" s="1"/>
  <c r="O297" i="16"/>
  <c r="O158" i="17"/>
  <c r="K129" i="16"/>
  <c r="CL325" i="17"/>
  <c r="CN325" i="17" s="1"/>
  <c r="CO325" i="17" s="1"/>
  <c r="CP325" i="17"/>
  <c r="CI220" i="17" l="1"/>
  <c r="CJ220" i="17" s="1"/>
  <c r="B215" i="17"/>
  <c r="C215" i="17" s="1"/>
  <c r="S215" i="17" s="1"/>
  <c r="G215" i="17"/>
  <c r="G227" i="17" s="1"/>
  <c r="G239" i="17" s="1"/>
  <c r="G251" i="17" s="1"/>
  <c r="G263" i="17" s="1"/>
  <c r="G275" i="17" s="1"/>
  <c r="G287" i="17" s="1"/>
  <c r="G299" i="17" s="1"/>
  <c r="G311" i="17" s="1"/>
  <c r="G323" i="17" s="1"/>
  <c r="G335" i="17" s="1"/>
  <c r="G347" i="17" s="1"/>
  <c r="G359" i="17" s="1"/>
  <c r="G371" i="17" s="1"/>
  <c r="G383" i="17" s="1"/>
  <c r="G395" i="17" s="1"/>
  <c r="G407" i="17" s="1"/>
  <c r="A215" i="17"/>
  <c r="D215" i="17"/>
  <c r="E215" i="17" s="1"/>
  <c r="H215" i="17"/>
  <c r="I215" i="17" s="1"/>
  <c r="U226" i="17"/>
  <c r="O298" i="16"/>
  <c r="C299" i="16"/>
  <c r="H299" i="16" s="1"/>
  <c r="K130" i="16"/>
  <c r="O159" i="17"/>
  <c r="CL326" i="17"/>
  <c r="CN326" i="17" s="1"/>
  <c r="CO326" i="17" s="1"/>
  <c r="CP326" i="17"/>
  <c r="D216" i="17" l="1"/>
  <c r="E216" i="17" s="1"/>
  <c r="A216" i="17"/>
  <c r="B216" i="17"/>
  <c r="C216" i="17" s="1"/>
  <c r="S216" i="17" s="1"/>
  <c r="G216" i="17"/>
  <c r="G228" i="17" s="1"/>
  <c r="G240" i="17" s="1"/>
  <c r="G252" i="17" s="1"/>
  <c r="G264" i="17" s="1"/>
  <c r="G276" i="17" s="1"/>
  <c r="G288" i="17" s="1"/>
  <c r="G300" i="17" s="1"/>
  <c r="G312" i="17" s="1"/>
  <c r="G324" i="17" s="1"/>
  <c r="G336" i="17" s="1"/>
  <c r="G348" i="17" s="1"/>
  <c r="G360" i="17" s="1"/>
  <c r="G372" i="17" s="1"/>
  <c r="G384" i="17" s="1"/>
  <c r="G396" i="17" s="1"/>
  <c r="G408" i="17" s="1"/>
  <c r="H216" i="17"/>
  <c r="I216" i="17" s="1"/>
  <c r="CD221" i="17"/>
  <c r="CE221" i="17" s="1"/>
  <c r="CH221" i="17"/>
  <c r="CF221" i="17"/>
  <c r="Q226" i="17"/>
  <c r="CG221" i="17"/>
  <c r="M198" i="16"/>
  <c r="O160" i="17"/>
  <c r="K131" i="16"/>
  <c r="CL327" i="17"/>
  <c r="CN327" i="17" s="1"/>
  <c r="CO327" i="17" s="1"/>
  <c r="CP327" i="17"/>
  <c r="O299" i="16"/>
  <c r="C300" i="16"/>
  <c r="H300" i="16" s="1"/>
  <c r="CI221" i="17" l="1"/>
  <c r="CJ221" i="17" s="1"/>
  <c r="CH222" i="17"/>
  <c r="CD222" i="17"/>
  <c r="CE222" i="17" s="1"/>
  <c r="U228" i="17" s="1"/>
  <c r="CF222" i="17"/>
  <c r="CG222" i="17"/>
  <c r="M199" i="16"/>
  <c r="Q227" i="17"/>
  <c r="CI222" i="17"/>
  <c r="CJ222" i="17" s="1"/>
  <c r="B217" i="17"/>
  <c r="C217" i="17" s="1"/>
  <c r="S217" i="17" s="1"/>
  <c r="G217" i="17"/>
  <c r="G229" i="17" s="1"/>
  <c r="G241" i="17" s="1"/>
  <c r="G253" i="17" s="1"/>
  <c r="G265" i="17" s="1"/>
  <c r="G277" i="17" s="1"/>
  <c r="G289" i="17" s="1"/>
  <c r="G301" i="17" s="1"/>
  <c r="G313" i="17" s="1"/>
  <c r="G325" i="17" s="1"/>
  <c r="G337" i="17" s="1"/>
  <c r="G349" i="17" s="1"/>
  <c r="G361" i="17" s="1"/>
  <c r="G373" i="17" s="1"/>
  <c r="G385" i="17" s="1"/>
  <c r="G397" i="17" s="1"/>
  <c r="G409" i="17" s="1"/>
  <c r="A217" i="17"/>
  <c r="D217" i="17"/>
  <c r="E217" i="17" s="1"/>
  <c r="U227" i="17"/>
  <c r="CL328" i="17"/>
  <c r="CN328" i="17" s="1"/>
  <c r="CO328" i="17" s="1"/>
  <c r="CP328" i="17"/>
  <c r="O300" i="16"/>
  <c r="C301" i="16"/>
  <c r="H301" i="16" s="1"/>
  <c r="O161" i="17"/>
  <c r="K132" i="16"/>
  <c r="H217" i="17" l="1"/>
  <c r="I217" i="17" s="1"/>
  <c r="CD223" i="17"/>
  <c r="CE223" i="17" s="1"/>
  <c r="M200" i="16"/>
  <c r="Q228" i="17"/>
  <c r="CG223" i="17"/>
  <c r="CH223" i="17"/>
  <c r="CF223" i="17"/>
  <c r="CI223" i="17" s="1"/>
  <c r="CJ223" i="17" s="1"/>
  <c r="C302" i="16"/>
  <c r="H302" i="16" s="1"/>
  <c r="O301" i="16"/>
  <c r="O162" i="17"/>
  <c r="K133" i="16"/>
  <c r="CL329" i="17"/>
  <c r="CN329" i="17" s="1"/>
  <c r="CO329" i="17" s="1"/>
  <c r="CP329" i="17"/>
  <c r="CF224" i="17" l="1"/>
  <c r="M201" i="16"/>
  <c r="Q229" i="17"/>
  <c r="CG224" i="17"/>
  <c r="CH224" i="17"/>
  <c r="CD224" i="17"/>
  <c r="CE224" i="17" s="1"/>
  <c r="U230" i="17" s="1"/>
  <c r="U229" i="17"/>
  <c r="A218" i="17"/>
  <c r="D218" i="17"/>
  <c r="E218" i="17" s="1"/>
  <c r="B218" i="17"/>
  <c r="C218" i="17" s="1"/>
  <c r="S218" i="17" s="1"/>
  <c r="CL330" i="17"/>
  <c r="CN330" i="17" s="1"/>
  <c r="CO330" i="17" s="1"/>
  <c r="CP330" i="17"/>
  <c r="K134" i="16"/>
  <c r="O163" i="17"/>
  <c r="O302" i="16"/>
  <c r="C303" i="16"/>
  <c r="H303" i="16" s="1"/>
  <c r="H218" i="17" l="1"/>
  <c r="I218" i="17" s="1"/>
  <c r="CI224" i="17"/>
  <c r="CJ224" i="17" s="1"/>
  <c r="O303" i="16"/>
  <c r="C304" i="16"/>
  <c r="H304" i="16" s="1"/>
  <c r="K135" i="16"/>
  <c r="O164" i="17"/>
  <c r="CL331" i="17"/>
  <c r="CN331" i="17" s="1"/>
  <c r="CO331" i="17" s="1"/>
  <c r="CP331" i="17"/>
  <c r="CD225" i="17" l="1"/>
  <c r="CE225" i="17" s="1"/>
  <c r="CH225" i="17"/>
  <c r="CF225" i="17"/>
  <c r="CI225" i="17" s="1"/>
  <c r="CJ225" i="17" s="1"/>
  <c r="Q230" i="17"/>
  <c r="CG225" i="17"/>
  <c r="M202" i="16"/>
  <c r="B219" i="17"/>
  <c r="C219" i="17" s="1"/>
  <c r="D219" i="17"/>
  <c r="E219" i="17" s="1"/>
  <c r="A219" i="17"/>
  <c r="CL332" i="17"/>
  <c r="CN332" i="17" s="1"/>
  <c r="CO332" i="17" s="1"/>
  <c r="CP332" i="17"/>
  <c r="O165" i="17"/>
  <c r="K136" i="16"/>
  <c r="C305" i="16"/>
  <c r="H305" i="16" s="1"/>
  <c r="O304" i="16"/>
  <c r="S219" i="17" l="1"/>
  <c r="H219" i="17"/>
  <c r="I219" i="17" s="1"/>
  <c r="CG226" i="17"/>
  <c r="M203" i="16"/>
  <c r="CH226" i="17"/>
  <c r="CD226" i="17"/>
  <c r="CE226" i="17" s="1"/>
  <c r="U232" i="17" s="1"/>
  <c r="CF226" i="17"/>
  <c r="Q231" i="17"/>
  <c r="U231" i="17"/>
  <c r="O166" i="17"/>
  <c r="K137" i="16"/>
  <c r="CL333" i="17"/>
  <c r="CN333" i="17" s="1"/>
  <c r="CO333" i="17"/>
  <c r="CP333" i="17"/>
  <c r="C306" i="16"/>
  <c r="H306" i="16" s="1"/>
  <c r="O305" i="16"/>
  <c r="D220" i="17" l="1"/>
  <c r="E220" i="17" s="1"/>
  <c r="B220" i="17"/>
  <c r="C220" i="17" s="1"/>
  <c r="A220" i="17"/>
  <c r="CI226" i="17"/>
  <c r="CJ226" i="17" s="1"/>
  <c r="O306" i="16"/>
  <c r="C307" i="16"/>
  <c r="H307" i="16" s="1"/>
  <c r="CL334" i="17"/>
  <c r="CN334" i="17" s="1"/>
  <c r="CO334" i="17" s="1"/>
  <c r="CP334" i="17"/>
  <c r="K138" i="16"/>
  <c r="O167" i="17"/>
  <c r="K139" i="16" s="1"/>
  <c r="H220" i="17" l="1"/>
  <c r="I220" i="17" s="1"/>
  <c r="S220" i="17"/>
  <c r="CF227" i="17"/>
  <c r="M204" i="16"/>
  <c r="CH227" i="17"/>
  <c r="Q232" i="17"/>
  <c r="CG227" i="17"/>
  <c r="CD227" i="17"/>
  <c r="CE227" i="17" s="1"/>
  <c r="CL335" i="17"/>
  <c r="CN335" i="17" s="1"/>
  <c r="CO335" i="17" s="1"/>
  <c r="CP335" i="17"/>
  <c r="O307" i="16"/>
  <c r="C308" i="16"/>
  <c r="H308" i="16" s="1"/>
  <c r="C221" i="17" l="1"/>
  <c r="S221" i="17" s="1"/>
  <c r="B221" i="17"/>
  <c r="D221" i="17"/>
  <c r="E221" i="17" s="1"/>
  <c r="A221" i="17"/>
  <c r="H221" i="17"/>
  <c r="I221" i="17" s="1"/>
  <c r="B222" i="17" s="1"/>
  <c r="C222" i="17" s="1"/>
  <c r="U233" i="17"/>
  <c r="CI227" i="17"/>
  <c r="CJ227" i="17" s="1"/>
  <c r="CL336" i="17"/>
  <c r="CN336" i="17" s="1"/>
  <c r="CO336" i="17" s="1"/>
  <c r="CP336" i="17"/>
  <c r="O308" i="16"/>
  <c r="C309" i="16"/>
  <c r="H309" i="16" s="1"/>
  <c r="A222" i="17" l="1"/>
  <c r="D222" i="17"/>
  <c r="E222" i="17" s="1"/>
  <c r="CH228" i="17"/>
  <c r="CF228" i="17"/>
  <c r="M205" i="16"/>
  <c r="CG228" i="17"/>
  <c r="Q233" i="17"/>
  <c r="CD228" i="17"/>
  <c r="CE228" i="17" s="1"/>
  <c r="S222" i="17"/>
  <c r="H222" i="17"/>
  <c r="I222" i="17" s="1"/>
  <c r="CL337" i="17"/>
  <c r="CN337" i="17" s="1"/>
  <c r="CO337" i="17" s="1"/>
  <c r="CP337" i="17"/>
  <c r="C310" i="16"/>
  <c r="H310" i="16" s="1"/>
  <c r="O309" i="16"/>
  <c r="U234" i="17" l="1"/>
  <c r="CI228" i="17"/>
  <c r="CJ228" i="17" s="1"/>
  <c r="D223" i="17"/>
  <c r="E223" i="17" s="1"/>
  <c r="B223" i="17"/>
  <c r="C223" i="17" s="1"/>
  <c r="A223" i="17"/>
  <c r="CL338" i="17"/>
  <c r="CN338" i="17" s="1"/>
  <c r="CO338" i="17"/>
  <c r="CP338" i="17"/>
  <c r="O310" i="16"/>
  <c r="C311" i="16"/>
  <c r="H311" i="16" s="1"/>
  <c r="S223" i="17" l="1"/>
  <c r="H223" i="17"/>
  <c r="I223" i="17" s="1"/>
  <c r="CD229" i="17"/>
  <c r="CE229" i="17" s="1"/>
  <c r="U235" i="17" s="1"/>
  <c r="CF229" i="17"/>
  <c r="CH229" i="17"/>
  <c r="Q234" i="17"/>
  <c r="CG229" i="17"/>
  <c r="M206" i="16"/>
  <c r="O311" i="16"/>
  <c r="C312" i="16"/>
  <c r="H312" i="16" s="1"/>
  <c r="CL339" i="17"/>
  <c r="CN339" i="17" s="1"/>
  <c r="CO339" i="17" s="1"/>
  <c r="CP339" i="17"/>
  <c r="CI229" i="17" l="1"/>
  <c r="CJ229" i="17" s="1"/>
  <c r="CG230" i="17"/>
  <c r="M207" i="16"/>
  <c r="CD230" i="17"/>
  <c r="CE230" i="17" s="1"/>
  <c r="U236" i="17" s="1"/>
  <c r="Q235" i="17"/>
  <c r="CH230" i="17"/>
  <c r="CF230" i="17"/>
  <c r="A224" i="17"/>
  <c r="D224" i="17"/>
  <c r="E224" i="17" s="1"/>
  <c r="B224" i="17"/>
  <c r="C224" i="17" s="1"/>
  <c r="S224" i="17" s="1"/>
  <c r="H224" i="17"/>
  <c r="I224" i="17" s="1"/>
  <c r="CL340" i="17"/>
  <c r="CN340" i="17" s="1"/>
  <c r="CO340" i="17" s="1"/>
  <c r="CP340" i="17"/>
  <c r="C313" i="16"/>
  <c r="H313" i="16" s="1"/>
  <c r="O312" i="16"/>
  <c r="D225" i="17" l="1"/>
  <c r="E225" i="17" s="1"/>
  <c r="A225" i="17"/>
  <c r="B225" i="17"/>
  <c r="C225" i="17" s="1"/>
  <c r="S225" i="17" s="1"/>
  <c r="CI230" i="17"/>
  <c r="CJ230" i="17" s="1"/>
  <c r="CL341" i="17"/>
  <c r="CN341" i="17" s="1"/>
  <c r="CO341" i="17" s="1"/>
  <c r="CP341" i="17"/>
  <c r="C314" i="16"/>
  <c r="H314" i="16" s="1"/>
  <c r="O313" i="16"/>
  <c r="H225" i="17" l="1"/>
  <c r="I225" i="17" s="1"/>
  <c r="CG231" i="17"/>
  <c r="CD231" i="17"/>
  <c r="CH231" i="17"/>
  <c r="M208" i="16"/>
  <c r="CF231" i="17"/>
  <c r="CE231" i="17"/>
  <c r="U237" i="17" s="1"/>
  <c r="Q236" i="17"/>
  <c r="CL342" i="17"/>
  <c r="CN342" i="17" s="1"/>
  <c r="CO342" i="17" s="1"/>
  <c r="CP342" i="17"/>
  <c r="O314" i="16"/>
  <c r="C315" i="16"/>
  <c r="H315" i="16" s="1"/>
  <c r="D226" i="17" l="1"/>
  <c r="E226" i="17" s="1"/>
  <c r="A226" i="17"/>
  <c r="B226" i="17"/>
  <c r="C226" i="17" s="1"/>
  <c r="S226" i="17" s="1"/>
  <c r="CI231" i="17"/>
  <c r="CJ231" i="17" s="1"/>
  <c r="CL343" i="17"/>
  <c r="CN343" i="17" s="1"/>
  <c r="CO343" i="17" s="1"/>
  <c r="CP343" i="17"/>
  <c r="O315" i="16"/>
  <c r="C316" i="16"/>
  <c r="H316" i="16" s="1"/>
  <c r="CG232" i="17" l="1"/>
  <c r="Q237" i="17"/>
  <c r="CD232" i="17"/>
  <c r="CE232" i="17" s="1"/>
  <c r="U238" i="17" s="1"/>
  <c r="CF232" i="17"/>
  <c r="M209" i="16"/>
  <c r="CH232" i="17"/>
  <c r="H226" i="17"/>
  <c r="I226" i="17" s="1"/>
  <c r="CL344" i="17"/>
  <c r="CN344" i="17" s="1"/>
  <c r="CO344" i="17" s="1"/>
  <c r="CP344" i="17"/>
  <c r="O316" i="16"/>
  <c r="C317" i="16"/>
  <c r="H317" i="16" s="1"/>
  <c r="A227" i="17" l="1"/>
  <c r="B227" i="17"/>
  <c r="C227" i="17" s="1"/>
  <c r="D227" i="17"/>
  <c r="E227" i="17" s="1"/>
  <c r="H227" i="17" s="1"/>
  <c r="I227" i="17" s="1"/>
  <c r="CI232" i="17"/>
  <c r="CJ232" i="17" s="1"/>
  <c r="C318" i="16"/>
  <c r="H318" i="16" s="1"/>
  <c r="O317" i="16"/>
  <c r="CL345" i="17"/>
  <c r="CN345" i="17" s="1"/>
  <c r="CO345" i="17" s="1"/>
  <c r="CP345" i="17"/>
  <c r="A228" i="17" l="1"/>
  <c r="B228" i="17"/>
  <c r="C228" i="17" s="1"/>
  <c r="S228" i="17" s="1"/>
  <c r="D228" i="17"/>
  <c r="E228" i="17" s="1"/>
  <c r="S227" i="17"/>
  <c r="CD233" i="17"/>
  <c r="CE233" i="17" s="1"/>
  <c r="U239" i="17" s="1"/>
  <c r="CH233" i="17"/>
  <c r="M210" i="16"/>
  <c r="CF233" i="17"/>
  <c r="Q238" i="17"/>
  <c r="CG233" i="17"/>
  <c r="O318" i="16"/>
  <c r="C319" i="16"/>
  <c r="H319" i="16" s="1"/>
  <c r="CL346" i="17"/>
  <c r="CN346" i="17" s="1"/>
  <c r="CO346" i="17" s="1"/>
  <c r="CP346" i="17"/>
  <c r="CI233" i="17" l="1"/>
  <c r="CJ233" i="17" s="1"/>
  <c r="CH234" i="17"/>
  <c r="CG234" i="17"/>
  <c r="CD234" i="17"/>
  <c r="CE234" i="17" s="1"/>
  <c r="U240" i="17" s="1"/>
  <c r="CF234" i="17"/>
  <c r="Q239" i="17"/>
  <c r="M211" i="16"/>
  <c r="H228" i="17"/>
  <c r="I228" i="17" s="1"/>
  <c r="CL347" i="17"/>
  <c r="CN347" i="17" s="1"/>
  <c r="CO347" i="17"/>
  <c r="CP347" i="17"/>
  <c r="O319" i="16"/>
  <c r="C320" i="16"/>
  <c r="H320" i="16" s="1"/>
  <c r="CI234" i="17" l="1"/>
  <c r="CJ234" i="17" s="1"/>
  <c r="D229" i="17"/>
  <c r="E229" i="17" s="1"/>
  <c r="A229" i="17"/>
  <c r="B229" i="17"/>
  <c r="C229" i="17" s="1"/>
  <c r="C321" i="16"/>
  <c r="H321" i="16" s="1"/>
  <c r="O320" i="16"/>
  <c r="CL348" i="17"/>
  <c r="CN348" i="17" s="1"/>
  <c r="CO348" i="17" s="1"/>
  <c r="CP348" i="17"/>
  <c r="S229" i="17" l="1"/>
  <c r="H229" i="17"/>
  <c r="I229" i="17" s="1"/>
  <c r="CH235" i="17"/>
  <c r="CG235" i="17"/>
  <c r="M212" i="16"/>
  <c r="Q240" i="17"/>
  <c r="CD235" i="17"/>
  <c r="CE235" i="17" s="1"/>
  <c r="U241" i="17" s="1"/>
  <c r="CF235" i="17"/>
  <c r="CL349" i="17"/>
  <c r="CN349" i="17" s="1"/>
  <c r="CO349" i="17" s="1"/>
  <c r="O180" i="17"/>
  <c r="CP349" i="17"/>
  <c r="C322" i="16"/>
  <c r="H322" i="16" s="1"/>
  <c r="O321" i="16"/>
  <c r="CI235" i="17" l="1"/>
  <c r="CJ235" i="17" s="1"/>
  <c r="CD236" i="17" s="1"/>
  <c r="D230" i="17"/>
  <c r="E230" i="17" s="1"/>
  <c r="B230" i="17"/>
  <c r="C230" i="17" s="1"/>
  <c r="H230" i="17" s="1"/>
  <c r="I230" i="17" s="1"/>
  <c r="A230" i="17"/>
  <c r="K152" i="16"/>
  <c r="O169" i="17"/>
  <c r="O322" i="16"/>
  <c r="C323" i="16"/>
  <c r="H323" i="16" s="1"/>
  <c r="CL350" i="17"/>
  <c r="CN350" i="17" s="1"/>
  <c r="CO350" i="17" s="1"/>
  <c r="CP350" i="17"/>
  <c r="CF236" i="17" l="1"/>
  <c r="Q241" i="17"/>
  <c r="CH236" i="17"/>
  <c r="CI236" i="17" s="1"/>
  <c r="CJ236" i="17" s="1"/>
  <c r="CE236" i="17"/>
  <c r="U242" i="17" s="1"/>
  <c r="CG236" i="17"/>
  <c r="M213" i="16"/>
  <c r="A231" i="17"/>
  <c r="D231" i="17"/>
  <c r="E231" i="17" s="1"/>
  <c r="B231" i="17"/>
  <c r="C231" i="17" s="1"/>
  <c r="S231" i="17" s="1"/>
  <c r="S230" i="17"/>
  <c r="CL351" i="17"/>
  <c r="CN351" i="17" s="1"/>
  <c r="CO351" i="17"/>
  <c r="CP351" i="17"/>
  <c r="O323" i="16"/>
  <c r="C324" i="16"/>
  <c r="H324" i="16" s="1"/>
  <c r="O170" i="17"/>
  <c r="K141" i="16"/>
  <c r="H231" i="17" l="1"/>
  <c r="I231" i="17" s="1"/>
  <c r="CG237" i="17"/>
  <c r="M214" i="16"/>
  <c r="CD237" i="17"/>
  <c r="CE237" i="17" s="1"/>
  <c r="U243" i="17" s="1"/>
  <c r="Q242" i="17"/>
  <c r="CH237" i="17"/>
  <c r="CF237" i="17"/>
  <c r="CI237" i="17"/>
  <c r="CJ237" i="17" s="1"/>
  <c r="K142" i="16"/>
  <c r="O171" i="17"/>
  <c r="CL352" i="17"/>
  <c r="CN352" i="17" s="1"/>
  <c r="CO352" i="17" s="1"/>
  <c r="CP352" i="17"/>
  <c r="O324" i="16"/>
  <c r="C325" i="16"/>
  <c r="H325" i="16" s="1"/>
  <c r="D232" i="17" l="1"/>
  <c r="E232" i="17" s="1"/>
  <c r="A232" i="17"/>
  <c r="B232" i="17"/>
  <c r="C232" i="17" s="1"/>
  <c r="S232" i="17" s="1"/>
  <c r="H232" i="17"/>
  <c r="I232" i="17" s="1"/>
  <c r="CG238" i="17"/>
  <c r="CF238" i="17"/>
  <c r="CD238" i="17"/>
  <c r="CE238" i="17" s="1"/>
  <c r="U244" i="17" s="1"/>
  <c r="M215" i="16"/>
  <c r="CH238" i="17"/>
  <c r="Q243" i="17"/>
  <c r="CL353" i="17"/>
  <c r="CN353" i="17" s="1"/>
  <c r="CO353" i="17"/>
  <c r="CP353" i="17"/>
  <c r="C326" i="16"/>
  <c r="H326" i="16" s="1"/>
  <c r="O325" i="16"/>
  <c r="O172" i="17"/>
  <c r="K143" i="16"/>
  <c r="D233" i="17" l="1"/>
  <c r="E233" i="17" s="1"/>
  <c r="A233" i="17"/>
  <c r="B233" i="17"/>
  <c r="C233" i="17" s="1"/>
  <c r="CI238" i="17"/>
  <c r="CJ238" i="17" s="1"/>
  <c r="CL354" i="17"/>
  <c r="CN354" i="17" s="1"/>
  <c r="CO354" i="17" s="1"/>
  <c r="CP354" i="17"/>
  <c r="O326" i="16"/>
  <c r="C327" i="16"/>
  <c r="H327" i="16" s="1"/>
  <c r="O173" i="17"/>
  <c r="K144" i="16"/>
  <c r="H233" i="17" l="1"/>
  <c r="I233" i="17" s="1"/>
  <c r="A234" i="17"/>
  <c r="D234" i="17"/>
  <c r="E234" i="17" s="1"/>
  <c r="B234" i="17"/>
  <c r="C234" i="17" s="1"/>
  <c r="S233" i="17"/>
  <c r="Q244" i="17"/>
  <c r="CF239" i="17"/>
  <c r="CD239" i="17"/>
  <c r="CE239" i="17" s="1"/>
  <c r="U245" i="17" s="1"/>
  <c r="CG239" i="17"/>
  <c r="M216" i="16"/>
  <c r="CH239" i="17"/>
  <c r="CL355" i="17"/>
  <c r="CN355" i="17" s="1"/>
  <c r="CO355" i="17" s="1"/>
  <c r="CP355" i="17"/>
  <c r="O174" i="17"/>
  <c r="K145" i="16"/>
  <c r="O327" i="16"/>
  <c r="C328" i="16"/>
  <c r="H328" i="16" s="1"/>
  <c r="S234" i="17" l="1"/>
  <c r="CI239" i="17"/>
  <c r="CJ239" i="17" s="1"/>
  <c r="H234" i="17"/>
  <c r="I234" i="17" s="1"/>
  <c r="CL356" i="17"/>
  <c r="CN356" i="17" s="1"/>
  <c r="CO356" i="17"/>
  <c r="CP356" i="17"/>
  <c r="K146" i="16"/>
  <c r="O175" i="17"/>
  <c r="C329" i="16"/>
  <c r="H329" i="16" s="1"/>
  <c r="O328" i="16"/>
  <c r="A235" i="17" l="1"/>
  <c r="B235" i="17"/>
  <c r="C235" i="17" s="1"/>
  <c r="D235" i="17"/>
  <c r="E235" i="17" s="1"/>
  <c r="CD240" i="17"/>
  <c r="CE240" i="17" s="1"/>
  <c r="U246" i="17" s="1"/>
  <c r="M217" i="16"/>
  <c r="CF240" i="17"/>
  <c r="CG240" i="17"/>
  <c r="Q245" i="17"/>
  <c r="CH240" i="17"/>
  <c r="C330" i="16"/>
  <c r="H330" i="16" s="1"/>
  <c r="O329" i="16"/>
  <c r="CL357" i="17"/>
  <c r="CN357" i="17" s="1"/>
  <c r="CO357" i="17" s="1"/>
  <c r="CP357" i="17"/>
  <c r="O176" i="17"/>
  <c r="K147" i="16"/>
  <c r="CI240" i="17" l="1"/>
  <c r="CJ240" i="17" s="1"/>
  <c r="CG241" i="17" s="1"/>
  <c r="S235" i="17"/>
  <c r="H235" i="17"/>
  <c r="I235" i="17" s="1"/>
  <c r="O330" i="16"/>
  <c r="C331" i="16"/>
  <c r="H331" i="16" s="1"/>
  <c r="O177" i="17"/>
  <c r="K148" i="16"/>
  <c r="CL358" i="17"/>
  <c r="CN358" i="17" s="1"/>
  <c r="CO358" i="17" s="1"/>
  <c r="CP358" i="17"/>
  <c r="M218" i="16" l="1"/>
  <c r="CD241" i="17"/>
  <c r="CE241" i="17" s="1"/>
  <c r="U247" i="17" s="1"/>
  <c r="Q246" i="17"/>
  <c r="CF241" i="17"/>
  <c r="CI241" i="17" s="1"/>
  <c r="CJ241" i="17" s="1"/>
  <c r="CH241" i="17"/>
  <c r="A236" i="17"/>
  <c r="D236" i="17"/>
  <c r="E236" i="17" s="1"/>
  <c r="B236" i="17"/>
  <c r="C236" i="17" s="1"/>
  <c r="CL359" i="17"/>
  <c r="CN359" i="17" s="1"/>
  <c r="CO359" i="17" s="1"/>
  <c r="CP359" i="17"/>
  <c r="O331" i="16"/>
  <c r="C332" i="16"/>
  <c r="H332" i="16" s="1"/>
  <c r="O178" i="17"/>
  <c r="K149" i="16"/>
  <c r="H236" i="17" l="1"/>
  <c r="I236" i="17" s="1"/>
  <c r="B237" i="17"/>
  <c r="C237" i="17" s="1"/>
  <c r="A237" i="17"/>
  <c r="D237" i="17"/>
  <c r="E237" i="17" s="1"/>
  <c r="S236" i="17"/>
  <c r="S237" i="17"/>
  <c r="CG242" i="17"/>
  <c r="CF242" i="17"/>
  <c r="CD242" i="17"/>
  <c r="CE242" i="17" s="1"/>
  <c r="U248" i="17" s="1"/>
  <c r="M219" i="16"/>
  <c r="CH242" i="17"/>
  <c r="Q247" i="17"/>
  <c r="CL360" i="17"/>
  <c r="CN360" i="17" s="1"/>
  <c r="CO360" i="17" s="1"/>
  <c r="CP360" i="17"/>
  <c r="O332" i="16"/>
  <c r="C333" i="16"/>
  <c r="H333" i="16" s="1"/>
  <c r="K150" i="16"/>
  <c r="O179" i="17"/>
  <c r="K151" i="16" s="1"/>
  <c r="H237" i="17" l="1"/>
  <c r="I237" i="17" s="1"/>
  <c r="B238" i="17" s="1"/>
  <c r="C238" i="17" s="1"/>
  <c r="S238" i="17" s="1"/>
  <c r="CI242" i="17"/>
  <c r="CJ242" i="17" s="1"/>
  <c r="C334" i="16"/>
  <c r="H334" i="16" s="1"/>
  <c r="O333" i="16"/>
  <c r="CL361" i="17"/>
  <c r="CN361" i="17" s="1"/>
  <c r="CO361" i="17" s="1"/>
  <c r="CP361" i="17"/>
  <c r="A238" i="17" l="1"/>
  <c r="D238" i="17"/>
  <c r="CD243" i="17"/>
  <c r="CF243" i="17"/>
  <c r="CH243" i="17"/>
  <c r="CG243" i="17"/>
  <c r="Q248" i="17"/>
  <c r="CE243" i="17"/>
  <c r="U249" i="17" s="1"/>
  <c r="M220" i="16"/>
  <c r="CL362" i="17"/>
  <c r="CN362" i="17" s="1"/>
  <c r="CO362" i="17" s="1"/>
  <c r="CP362" i="17"/>
  <c r="O334" i="16"/>
  <c r="C335" i="16"/>
  <c r="H335" i="16" s="1"/>
  <c r="CI243" i="17" l="1"/>
  <c r="CJ243" i="17" s="1"/>
  <c r="CD244" i="17" s="1"/>
  <c r="CE244" i="17" s="1"/>
  <c r="U250" i="17" s="1"/>
  <c r="E238" i="17"/>
  <c r="H238" i="17"/>
  <c r="I238" i="17" s="1"/>
  <c r="M221" i="16"/>
  <c r="CL363" i="17"/>
  <c r="CN363" i="17" s="1"/>
  <c r="CO363" i="17" s="1"/>
  <c r="CP363" i="17"/>
  <c r="O335" i="16"/>
  <c r="C336" i="16"/>
  <c r="H336" i="16" s="1"/>
  <c r="CF244" i="17" l="1"/>
  <c r="CG244" i="17"/>
  <c r="B239" i="17"/>
  <c r="C239" i="17" s="1"/>
  <c r="S239" i="17" s="1"/>
  <c r="D239" i="17"/>
  <c r="E239" i="17" s="1"/>
  <c r="A239" i="17"/>
  <c r="Q249" i="17"/>
  <c r="CH244" i="17"/>
  <c r="CI244" i="17"/>
  <c r="CJ244" i="17" s="1"/>
  <c r="CG245" i="17" s="1"/>
  <c r="CL364" i="17"/>
  <c r="CN364" i="17" s="1"/>
  <c r="CO364" i="17"/>
  <c r="CP364" i="17"/>
  <c r="C337" i="16"/>
  <c r="H337" i="16" s="1"/>
  <c r="O336" i="16"/>
  <c r="CH245" i="17" l="1"/>
  <c r="CF245" i="17"/>
  <c r="CD245" i="17"/>
  <c r="CE245" i="17" s="1"/>
  <c r="CI245" i="17" s="1"/>
  <c r="CJ245" i="17" s="1"/>
  <c r="M222" i="16"/>
  <c r="H239" i="17"/>
  <c r="I239" i="17" s="1"/>
  <c r="Q250" i="17"/>
  <c r="U251" i="17"/>
  <c r="CL365" i="17"/>
  <c r="CN365" i="17" s="1"/>
  <c r="CO365" i="17" s="1"/>
  <c r="CP365" i="17"/>
  <c r="C338" i="16"/>
  <c r="H338" i="16" s="1"/>
  <c r="O337" i="16"/>
  <c r="M223" i="16" l="1"/>
  <c r="CG246" i="17"/>
  <c r="Q251" i="17"/>
  <c r="CD246" i="17"/>
  <c r="CE246" i="17" s="1"/>
  <c r="CH246" i="17"/>
  <c r="CF246" i="17"/>
  <c r="A240" i="17"/>
  <c r="B240" i="17"/>
  <c r="C240" i="17" s="1"/>
  <c r="S240" i="17" s="1"/>
  <c r="D240" i="17"/>
  <c r="CL366" i="17"/>
  <c r="CN366" i="17" s="1"/>
  <c r="CO366" i="17" s="1"/>
  <c r="CP366" i="17"/>
  <c r="O338" i="16"/>
  <c r="C339" i="16"/>
  <c r="H339" i="16" s="1"/>
  <c r="CI246" i="17" l="1"/>
  <c r="CJ246" i="17" s="1"/>
  <c r="U252" i="17"/>
  <c r="E240" i="17"/>
  <c r="H240" i="17" s="1"/>
  <c r="I240" i="17" s="1"/>
  <c r="CL367" i="17"/>
  <c r="CN367" i="17" s="1"/>
  <c r="CO367" i="17" s="1"/>
  <c r="CP367" i="17"/>
  <c r="O339" i="16"/>
  <c r="C340" i="16"/>
  <c r="H340" i="16" s="1"/>
  <c r="A241" i="17" l="1"/>
  <c r="B241" i="17"/>
  <c r="C241" i="17" s="1"/>
  <c r="S241" i="17" s="1"/>
  <c r="D241" i="17"/>
  <c r="E241" i="17" s="1"/>
  <c r="M224" i="16"/>
  <c r="CF247" i="17"/>
  <c r="Q252" i="17"/>
  <c r="CH247" i="17"/>
  <c r="CD247" i="17"/>
  <c r="CE247" i="17" s="1"/>
  <c r="U253" i="17" s="1"/>
  <c r="CG247" i="17"/>
  <c r="O340" i="16"/>
  <c r="C341" i="16"/>
  <c r="H341" i="16" s="1"/>
  <c r="CL368" i="17"/>
  <c r="CN368" i="17" s="1"/>
  <c r="CO368" i="17" s="1"/>
  <c r="CP368" i="17"/>
  <c r="H241" i="17" l="1"/>
  <c r="I241" i="17" s="1"/>
  <c r="CI247" i="17"/>
  <c r="CJ247" i="17" s="1"/>
  <c r="CL369" i="17"/>
  <c r="CN369" i="17" s="1"/>
  <c r="CO369" i="17"/>
  <c r="CP369" i="17"/>
  <c r="C342" i="16"/>
  <c r="H342" i="16" s="1"/>
  <c r="O341" i="16"/>
  <c r="CG248" i="17" l="1"/>
  <c r="M225" i="16"/>
  <c r="Q253" i="17"/>
  <c r="CD248" i="17"/>
  <c r="CE248" i="17" s="1"/>
  <c r="CH248" i="17"/>
  <c r="CF248" i="17"/>
  <c r="D242" i="17"/>
  <c r="B242" i="17"/>
  <c r="C242" i="17" s="1"/>
  <c r="S242" i="17" s="1"/>
  <c r="A242" i="17"/>
  <c r="CL370" i="17"/>
  <c r="CN370" i="17" s="1"/>
  <c r="CO370" i="17" s="1"/>
  <c r="CP370" i="17"/>
  <c r="O342" i="16"/>
  <c r="C343" i="16"/>
  <c r="H343" i="16" s="1"/>
  <c r="U254" i="17" l="1"/>
  <c r="E242" i="17"/>
  <c r="H242" i="17"/>
  <c r="I242" i="17" s="1"/>
  <c r="CI248" i="17"/>
  <c r="CJ248" i="17" s="1"/>
  <c r="CL371" i="17"/>
  <c r="CN371" i="17" s="1"/>
  <c r="CO371" i="17" s="1"/>
  <c r="CP371" i="17"/>
  <c r="O343" i="16"/>
  <c r="C344" i="16"/>
  <c r="H344" i="16" s="1"/>
  <c r="B243" i="17" l="1"/>
  <c r="C243" i="17" s="1"/>
  <c r="D243" i="17"/>
  <c r="E243" i="17" s="1"/>
  <c r="A243" i="17"/>
  <c r="CD249" i="17"/>
  <c r="CE249" i="17" s="1"/>
  <c r="CG249" i="17"/>
  <c r="CF249" i="17"/>
  <c r="CH249" i="17"/>
  <c r="M226" i="16"/>
  <c r="Q254" i="17"/>
  <c r="CL372" i="17"/>
  <c r="CN372" i="17" s="1"/>
  <c r="CO372" i="17" s="1"/>
  <c r="CP372" i="17"/>
  <c r="C345" i="16"/>
  <c r="H345" i="16" s="1"/>
  <c r="O344" i="16"/>
  <c r="U255" i="17" l="1"/>
  <c r="CI249" i="17"/>
  <c r="CJ249" i="17" s="1"/>
  <c r="H243" i="17"/>
  <c r="I243" i="17" s="1"/>
  <c r="S243" i="17"/>
  <c r="CL373" i="17"/>
  <c r="CN373" i="17" s="1"/>
  <c r="CO373" i="17" s="1"/>
  <c r="CP373" i="17"/>
  <c r="C346" i="16"/>
  <c r="H346" i="16" s="1"/>
  <c r="O345" i="16"/>
  <c r="B244" i="17" l="1"/>
  <c r="C244" i="17" s="1"/>
  <c r="S244" i="17" s="1"/>
  <c r="A244" i="17"/>
  <c r="D244" i="17"/>
  <c r="E244" i="17" s="1"/>
  <c r="CD250" i="17"/>
  <c r="CE250" i="17" s="1"/>
  <c r="CG250" i="17"/>
  <c r="M227" i="16"/>
  <c r="CH250" i="17"/>
  <c r="CF250" i="17"/>
  <c r="Q255" i="17"/>
  <c r="CL374" i="17"/>
  <c r="CN374" i="17" s="1"/>
  <c r="CO374" i="17" s="1"/>
  <c r="CP374" i="17"/>
  <c r="O346" i="16"/>
  <c r="C347" i="16"/>
  <c r="H347" i="16" s="1"/>
  <c r="U256" i="17" l="1"/>
  <c r="H244" i="17"/>
  <c r="I244" i="17" s="1"/>
  <c r="CI250" i="17"/>
  <c r="CJ250" i="17" s="1"/>
  <c r="CL375" i="17"/>
  <c r="CN375" i="17" s="1"/>
  <c r="CO375" i="17" s="1"/>
  <c r="O192" i="17"/>
  <c r="CP375" i="17"/>
  <c r="O347" i="16"/>
  <c r="C348" i="16"/>
  <c r="H348" i="16" s="1"/>
  <c r="M228" i="16" l="1"/>
  <c r="Q256" i="17"/>
  <c r="CD251" i="17"/>
  <c r="CE251" i="17" s="1"/>
  <c r="CH251" i="17"/>
  <c r="CF251" i="17"/>
  <c r="CI251" i="17" s="1"/>
  <c r="CJ251" i="17" s="1"/>
  <c r="CG251" i="17"/>
  <c r="B245" i="17"/>
  <c r="C245" i="17" s="1"/>
  <c r="S245" i="17" s="1"/>
  <c r="D245" i="17"/>
  <c r="E245" i="17" s="1"/>
  <c r="A245" i="17"/>
  <c r="K164" i="16"/>
  <c r="O181" i="17"/>
  <c r="CL376" i="17"/>
  <c r="CN376" i="17" s="1"/>
  <c r="CO376" i="17" s="1"/>
  <c r="CP376" i="17"/>
  <c r="O348" i="16"/>
  <c r="C349" i="16"/>
  <c r="H349" i="16" s="1"/>
  <c r="CF252" i="17" l="1"/>
  <c r="CI252" i="17" s="1"/>
  <c r="CJ252" i="17" s="1"/>
  <c r="M229" i="16"/>
  <c r="Q257" i="17"/>
  <c r="CG252" i="17"/>
  <c r="CD252" i="17"/>
  <c r="CE252" i="17" s="1"/>
  <c r="CH252" i="17"/>
  <c r="U257" i="17"/>
  <c r="U258" i="17"/>
  <c r="H245" i="17"/>
  <c r="I245" i="17" s="1"/>
  <c r="O182" i="17"/>
  <c r="K153" i="16"/>
  <c r="CL377" i="17"/>
  <c r="CN377" i="17" s="1"/>
  <c r="CO377" i="17" s="1"/>
  <c r="CP377" i="17"/>
  <c r="C350" i="16"/>
  <c r="H350" i="16" s="1"/>
  <c r="O349" i="16"/>
  <c r="Q258" i="17" l="1"/>
  <c r="CD253" i="17"/>
  <c r="CE253" i="17" s="1"/>
  <c r="U259" i="17" s="1"/>
  <c r="CG253" i="17"/>
  <c r="CH253" i="17"/>
  <c r="CI253" i="17" s="1"/>
  <c r="CJ253" i="17" s="1"/>
  <c r="M230" i="16"/>
  <c r="CF253" i="17"/>
  <c r="D246" i="17"/>
  <c r="E246" i="17" s="1"/>
  <c r="A246" i="17"/>
  <c r="B246" i="17"/>
  <c r="C246" i="17" s="1"/>
  <c r="S246" i="17" s="1"/>
  <c r="CL378" i="17"/>
  <c r="CN378" i="17" s="1"/>
  <c r="CO378" i="17" s="1"/>
  <c r="CP378" i="17"/>
  <c r="O350" i="16"/>
  <c r="C351" i="16"/>
  <c r="H351" i="16" s="1"/>
  <c r="K154" i="16"/>
  <c r="O183" i="17"/>
  <c r="CG254" i="17" l="1"/>
  <c r="CH254" i="17"/>
  <c r="CF254" i="17"/>
  <c r="Q259" i="17"/>
  <c r="CD254" i="17"/>
  <c r="CE254" i="17" s="1"/>
  <c r="U260" i="17" s="1"/>
  <c r="M231" i="16"/>
  <c r="H246" i="17"/>
  <c r="I246" i="17" s="1"/>
  <c r="CL379" i="17"/>
  <c r="CN379" i="17" s="1"/>
  <c r="CO379" i="17"/>
  <c r="CP379" i="17"/>
  <c r="O184" i="17"/>
  <c r="K155" i="16"/>
  <c r="O351" i="16"/>
  <c r="C352" i="16"/>
  <c r="H352" i="16" s="1"/>
  <c r="CI254" i="17" l="1"/>
  <c r="CJ254" i="17" s="1"/>
  <c r="D247" i="17"/>
  <c r="E247" i="17" s="1"/>
  <c r="B247" i="17"/>
  <c r="C247" i="17" s="1"/>
  <c r="S247" i="17" s="1"/>
  <c r="A247" i="17"/>
  <c r="O185" i="17"/>
  <c r="K156" i="16"/>
  <c r="CL380" i="17"/>
  <c r="CN380" i="17" s="1"/>
  <c r="CO380" i="17" s="1"/>
  <c r="CP380" i="17"/>
  <c r="C353" i="16"/>
  <c r="H353" i="16" s="1"/>
  <c r="O352" i="16"/>
  <c r="H247" i="17" l="1"/>
  <c r="I247" i="17" s="1"/>
  <c r="Q260" i="17"/>
  <c r="CE255" i="17"/>
  <c r="U261" i="17" s="1"/>
  <c r="CF255" i="17"/>
  <c r="CI255" i="17" s="1"/>
  <c r="CJ255" i="17" s="1"/>
  <c r="M232" i="16"/>
  <c r="CD255" i="17"/>
  <c r="CG255" i="17"/>
  <c r="CH255" i="17"/>
  <c r="CL381" i="17"/>
  <c r="CN381" i="17" s="1"/>
  <c r="CO381" i="17" s="1"/>
  <c r="CP381" i="17"/>
  <c r="C354" i="16"/>
  <c r="H354" i="16" s="1"/>
  <c r="O353" i="16"/>
  <c r="O186" i="17"/>
  <c r="K157" i="16"/>
  <c r="CG256" i="17" l="1"/>
  <c r="CF256" i="17"/>
  <c r="M233" i="16"/>
  <c r="Q261" i="17"/>
  <c r="CH256" i="17"/>
  <c r="CD256" i="17"/>
  <c r="CE256" i="17" s="1"/>
  <c r="U262" i="17" s="1"/>
  <c r="CI256" i="17"/>
  <c r="CJ256" i="17" s="1"/>
  <c r="D248" i="17"/>
  <c r="E248" i="17" s="1"/>
  <c r="B248" i="17"/>
  <c r="C248" i="17"/>
  <c r="S248" i="17" s="1"/>
  <c r="A248" i="17"/>
  <c r="K158" i="16"/>
  <c r="O187" i="17"/>
  <c r="CL382" i="17"/>
  <c r="CN382" i="17" s="1"/>
  <c r="CO382" i="17" s="1"/>
  <c r="CP382" i="17"/>
  <c r="O354" i="16"/>
  <c r="C355" i="16"/>
  <c r="H355" i="16" s="1"/>
  <c r="H248" i="17" l="1"/>
  <c r="I248" i="17" s="1"/>
  <c r="CF257" i="17"/>
  <c r="CD257" i="17"/>
  <c r="CE257" i="17" s="1"/>
  <c r="U263" i="17" s="1"/>
  <c r="CG257" i="17"/>
  <c r="CH257" i="17"/>
  <c r="Q262" i="17"/>
  <c r="M234" i="16"/>
  <c r="CL383" i="17"/>
  <c r="CN383" i="17" s="1"/>
  <c r="CO383" i="17"/>
  <c r="CP383" i="17"/>
  <c r="O355" i="16"/>
  <c r="C356" i="16"/>
  <c r="H356" i="16" s="1"/>
  <c r="K159" i="16"/>
  <c r="O188" i="17"/>
  <c r="CI257" i="17" l="1"/>
  <c r="CJ257" i="17" s="1"/>
  <c r="C249" i="17"/>
  <c r="S249" i="17" s="1"/>
  <c r="D249" i="17"/>
  <c r="E249" i="17" s="1"/>
  <c r="A249" i="17"/>
  <c r="B249" i="17"/>
  <c r="O189" i="17"/>
  <c r="K160" i="16"/>
  <c r="O356" i="16"/>
  <c r="C357" i="16"/>
  <c r="H357" i="16" s="1"/>
  <c r="CL384" i="17"/>
  <c r="CN384" i="17" s="1"/>
  <c r="CO384" i="17" s="1"/>
  <c r="CP384" i="17"/>
  <c r="H249" i="17" l="1"/>
  <c r="I249" i="17" s="1"/>
  <c r="CF258" i="17"/>
  <c r="Q263" i="17"/>
  <c r="M235" i="16"/>
  <c r="CG258" i="17"/>
  <c r="CH258" i="17"/>
  <c r="CD258" i="17"/>
  <c r="CE258" i="17" s="1"/>
  <c r="U264" i="17" s="1"/>
  <c r="CL385" i="17"/>
  <c r="CN385" i="17" s="1"/>
  <c r="CO385" i="17" s="1"/>
  <c r="CP385" i="17"/>
  <c r="C358" i="16"/>
  <c r="H358" i="16" s="1"/>
  <c r="O357" i="16"/>
  <c r="O190" i="17"/>
  <c r="K161" i="16"/>
  <c r="CI258" i="17" l="1"/>
  <c r="CJ258" i="17" s="1"/>
  <c r="B250" i="17"/>
  <c r="C250" i="17" s="1"/>
  <c r="S250" i="17" s="1"/>
  <c r="D250" i="17"/>
  <c r="E250" i="17" s="1"/>
  <c r="A250" i="17"/>
  <c r="K162" i="16"/>
  <c r="O191" i="17"/>
  <c r="K163" i="16" s="1"/>
  <c r="CL386" i="17"/>
  <c r="CN386" i="17" s="1"/>
  <c r="CO386" i="17"/>
  <c r="CP386" i="17"/>
  <c r="O358" i="16"/>
  <c r="C359" i="16"/>
  <c r="H359" i="16" s="1"/>
  <c r="H250" i="17" l="1"/>
  <c r="I250" i="17" s="1"/>
  <c r="CF259" i="17"/>
  <c r="M236" i="16"/>
  <c r="CD259" i="17"/>
  <c r="CE259" i="17" s="1"/>
  <c r="U265" i="17" s="1"/>
  <c r="CG259" i="17"/>
  <c r="Q264" i="17"/>
  <c r="CH259" i="17"/>
  <c r="CI259" i="17"/>
  <c r="CJ259" i="17" s="1"/>
  <c r="CL387" i="17"/>
  <c r="CN387" i="17" s="1"/>
  <c r="CO387" i="17" s="1"/>
  <c r="CP387" i="17"/>
  <c r="O359" i="16"/>
  <c r="C360" i="16"/>
  <c r="H360" i="16" s="1"/>
  <c r="CF260" i="17" l="1"/>
  <c r="M237" i="16"/>
  <c r="CG260" i="17"/>
  <c r="CI260" i="17" s="1"/>
  <c r="CJ260" i="17" s="1"/>
  <c r="CH260" i="17"/>
  <c r="Q265" i="17"/>
  <c r="CD260" i="17"/>
  <c r="CE260" i="17" s="1"/>
  <c r="U266" i="17" s="1"/>
  <c r="A251" i="17"/>
  <c r="B251" i="17"/>
  <c r="C251" i="17" s="1"/>
  <c r="D251" i="17"/>
  <c r="E251" i="17" s="1"/>
  <c r="CL388" i="17"/>
  <c r="CN388" i="17" s="1"/>
  <c r="CO388" i="17" s="1"/>
  <c r="CP388" i="17"/>
  <c r="C361" i="16"/>
  <c r="H361" i="16" s="1"/>
  <c r="O360" i="16"/>
  <c r="H251" i="17" l="1"/>
  <c r="I251" i="17" s="1"/>
  <c r="S251" i="17"/>
  <c r="Q266" i="17"/>
  <c r="CH261" i="17"/>
  <c r="M238" i="16"/>
  <c r="CG261" i="17"/>
  <c r="CF261" i="17"/>
  <c r="CI261" i="17" s="1"/>
  <c r="CJ261" i="17" s="1"/>
  <c r="CD261" i="17"/>
  <c r="CE261" i="17" s="1"/>
  <c r="U267" i="17" s="1"/>
  <c r="CL389" i="17"/>
  <c r="CN389" i="17" s="1"/>
  <c r="CO389" i="17" s="1"/>
  <c r="CP389" i="17"/>
  <c r="C362" i="16"/>
  <c r="H362" i="16" s="1"/>
  <c r="O361" i="16"/>
  <c r="Q267" i="17" l="1"/>
  <c r="CG262" i="17"/>
  <c r="CH262" i="17"/>
  <c r="M239" i="16"/>
  <c r="CF262" i="17"/>
  <c r="CD262" i="17"/>
  <c r="CE262" i="17" s="1"/>
  <c r="U268" i="17" s="1"/>
  <c r="CI262" i="17"/>
  <c r="CJ262" i="17" s="1"/>
  <c r="B252" i="17"/>
  <c r="C252" i="17" s="1"/>
  <c r="S252" i="17" s="1"/>
  <c r="D252" i="17"/>
  <c r="E252" i="17" s="1"/>
  <c r="H252" i="17" s="1"/>
  <c r="I252" i="17" s="1"/>
  <c r="A252" i="17"/>
  <c r="CL390" i="17"/>
  <c r="CN390" i="17" s="1"/>
  <c r="CO390" i="17" s="1"/>
  <c r="CP390" i="17"/>
  <c r="O362" i="16"/>
  <c r="C363" i="16"/>
  <c r="H363" i="16" s="1"/>
  <c r="B253" i="17" l="1"/>
  <c r="C253" i="17" s="1"/>
  <c r="S253" i="17" s="1"/>
  <c r="A253" i="17"/>
  <c r="D253" i="17"/>
  <c r="E253" i="17" s="1"/>
  <c r="M240" i="16"/>
  <c r="CH263" i="17"/>
  <c r="CF263" i="17"/>
  <c r="Q268" i="17"/>
  <c r="CD263" i="17"/>
  <c r="CE263" i="17" s="1"/>
  <c r="U269" i="17" s="1"/>
  <c r="CG263" i="17"/>
  <c r="CL391" i="17"/>
  <c r="CN391" i="17" s="1"/>
  <c r="CO391" i="17" s="1"/>
  <c r="CP391" i="17"/>
  <c r="O363" i="16"/>
  <c r="C364" i="16"/>
  <c r="H364" i="16" s="1"/>
  <c r="H253" i="17" l="1"/>
  <c r="I253" i="17" s="1"/>
  <c r="CI263" i="17"/>
  <c r="CJ263" i="17" s="1"/>
  <c r="O364" i="16"/>
  <c r="C365" i="16"/>
  <c r="H365" i="16" s="1"/>
  <c r="CL392" i="17"/>
  <c r="CN392" i="17" s="1"/>
  <c r="CO392" i="17" s="1"/>
  <c r="CP392" i="17"/>
  <c r="CF264" i="17" l="1"/>
  <c r="CG264" i="17"/>
  <c r="Q269" i="17"/>
  <c r="CH264" i="17"/>
  <c r="CD264" i="17"/>
  <c r="M241" i="16"/>
  <c r="CE264" i="17"/>
  <c r="U270" i="17" s="1"/>
  <c r="A254" i="17"/>
  <c r="B254" i="17"/>
  <c r="C254" i="17" s="1"/>
  <c r="S254" i="17" s="1"/>
  <c r="D254" i="17"/>
  <c r="E254" i="17" s="1"/>
  <c r="H254" i="17"/>
  <c r="I254" i="17" s="1"/>
  <c r="C366" i="16"/>
  <c r="H366" i="16" s="1"/>
  <c r="O365" i="16"/>
  <c r="CL393" i="17"/>
  <c r="CN393" i="17" s="1"/>
  <c r="CO393" i="17" s="1"/>
  <c r="CP393" i="17"/>
  <c r="A255" i="17" l="1"/>
  <c r="B255" i="17"/>
  <c r="C255" i="17" s="1"/>
  <c r="D255" i="17"/>
  <c r="E255" i="17" s="1"/>
  <c r="H255" i="17" s="1"/>
  <c r="I255" i="17" s="1"/>
  <c r="CI264" i="17"/>
  <c r="CJ264" i="17" s="1"/>
  <c r="CL394" i="17"/>
  <c r="CN394" i="17" s="1"/>
  <c r="CO394" i="17" s="1"/>
  <c r="CP394" i="17"/>
  <c r="O366" i="16"/>
  <c r="C367" i="16"/>
  <c r="H367" i="16" s="1"/>
  <c r="Q270" i="17" l="1"/>
  <c r="CH265" i="17"/>
  <c r="CD265" i="17"/>
  <c r="CE265" i="17" s="1"/>
  <c r="U271" i="17" s="1"/>
  <c r="CF265" i="17"/>
  <c r="M242" i="16"/>
  <c r="CG265" i="17"/>
  <c r="CI265" i="17"/>
  <c r="CJ265" i="17" s="1"/>
  <c r="A256" i="17"/>
  <c r="D256" i="17"/>
  <c r="E256" i="17" s="1"/>
  <c r="B256" i="17"/>
  <c r="C256" i="17" s="1"/>
  <c r="S255" i="17"/>
  <c r="S256" i="17"/>
  <c r="H256" i="17"/>
  <c r="I256" i="17" s="1"/>
  <c r="D257" i="17" s="1"/>
  <c r="E257" i="17" s="1"/>
  <c r="B257" i="17"/>
  <c r="C257" i="17" s="1"/>
  <c r="A257" i="17"/>
  <c r="CL395" i="17"/>
  <c r="CN395" i="17" s="1"/>
  <c r="CO395" i="17" s="1"/>
  <c r="CP395" i="17"/>
  <c r="O367" i="16"/>
  <c r="C368" i="16"/>
  <c r="H368" i="16" s="1"/>
  <c r="O368" i="16" s="1"/>
  <c r="CH266" i="17" l="1"/>
  <c r="CF266" i="17"/>
  <c r="CG266" i="17"/>
  <c r="CI266" i="17" s="1"/>
  <c r="CJ266" i="17" s="1"/>
  <c r="Q271" i="17"/>
  <c r="CD266" i="17"/>
  <c r="CE266" i="17" s="1"/>
  <c r="U272" i="17" s="1"/>
  <c r="M243" i="16"/>
  <c r="H257" i="17"/>
  <c r="I257" i="17" s="1"/>
  <c r="S257" i="17"/>
  <c r="CL396" i="17"/>
  <c r="CN396" i="17" s="1"/>
  <c r="CO396" i="17" s="1"/>
  <c r="CP396" i="17"/>
  <c r="M244" i="16" l="1"/>
  <c r="Q272" i="17"/>
  <c r="CD267" i="17"/>
  <c r="CE267" i="17"/>
  <c r="U273" i="17" s="1"/>
  <c r="CG267" i="17"/>
  <c r="CH267" i="17"/>
  <c r="CF267" i="17"/>
  <c r="B258" i="17"/>
  <c r="C258" i="17" s="1"/>
  <c r="D258" i="17"/>
  <c r="E258" i="17" s="1"/>
  <c r="A258" i="17"/>
  <c r="CL397" i="17"/>
  <c r="CN397" i="17" s="1"/>
  <c r="CO397" i="17" s="1"/>
  <c r="CP397" i="17"/>
  <c r="CI267" i="17" l="1"/>
  <c r="CJ267" i="17" s="1"/>
  <c r="S258" i="17"/>
  <c r="H258" i="17"/>
  <c r="I258" i="17" s="1"/>
  <c r="CL398" i="17"/>
  <c r="CN398" i="17" s="1"/>
  <c r="CO398" i="17" s="1"/>
  <c r="CP398" i="17"/>
  <c r="CH268" i="17" l="1"/>
  <c r="M245" i="16"/>
  <c r="Q273" i="17"/>
  <c r="CF268" i="17"/>
  <c r="CG268" i="17"/>
  <c r="CI268" i="17" s="1"/>
  <c r="CJ268" i="17" s="1"/>
  <c r="CD268" i="17"/>
  <c r="CE268" i="17" s="1"/>
  <c r="U274" i="17" s="1"/>
  <c r="B259" i="17"/>
  <c r="C259" i="17" s="1"/>
  <c r="S259" i="17" s="1"/>
  <c r="A259" i="17"/>
  <c r="D259" i="17"/>
  <c r="E259" i="17" s="1"/>
  <c r="CL399" i="17"/>
  <c r="CN399" i="17" s="1"/>
  <c r="CO399" i="17" s="1"/>
  <c r="CP399" i="17"/>
  <c r="CG269" i="17" l="1"/>
  <c r="CF269" i="17"/>
  <c r="M246" i="16"/>
  <c r="Q274" i="17"/>
  <c r="CD269" i="17"/>
  <c r="CE269" i="17" s="1"/>
  <c r="U275" i="17" s="1"/>
  <c r="CH269" i="17"/>
  <c r="H259" i="17"/>
  <c r="I259" i="17" s="1"/>
  <c r="CL400" i="17"/>
  <c r="CN400" i="17" s="1"/>
  <c r="CO400" i="17" s="1"/>
  <c r="CP400" i="17"/>
  <c r="CI269" i="17" l="1"/>
  <c r="CJ269" i="17" s="1"/>
  <c r="D260" i="17"/>
  <c r="E260" i="17" s="1"/>
  <c r="A260" i="17"/>
  <c r="B260" i="17"/>
  <c r="C260" i="17" s="1"/>
  <c r="CL401" i="17"/>
  <c r="CN401" i="17" s="1"/>
  <c r="CO401" i="17" s="1"/>
  <c r="O204" i="17"/>
  <c r="CP401" i="17"/>
  <c r="CG270" i="17" l="1"/>
  <c r="CH270" i="17"/>
  <c r="CF270" i="17"/>
  <c r="M247" i="16"/>
  <c r="Q275" i="17"/>
  <c r="CD270" i="17"/>
  <c r="CE270" i="17" s="1"/>
  <c r="U276" i="17" s="1"/>
  <c r="CI270" i="17"/>
  <c r="CJ270" i="17" s="1"/>
  <c r="S260" i="17"/>
  <c r="H260" i="17"/>
  <c r="I260" i="17" s="1"/>
  <c r="K176" i="16"/>
  <c r="O193" i="17"/>
  <c r="CL402" i="17"/>
  <c r="CN402" i="17" s="1"/>
  <c r="CO402" i="17" s="1"/>
  <c r="CP402" i="17"/>
  <c r="CG271" i="17" l="1"/>
  <c r="CH271" i="17"/>
  <c r="CD271" i="17"/>
  <c r="CE271" i="17" s="1"/>
  <c r="U277" i="17" s="1"/>
  <c r="M248" i="16"/>
  <c r="Q276" i="17"/>
  <c r="CF271" i="17"/>
  <c r="B261" i="17"/>
  <c r="C261" i="17" s="1"/>
  <c r="D261" i="17"/>
  <c r="E261" i="17" s="1"/>
  <c r="A261" i="17"/>
  <c r="O194" i="17"/>
  <c r="K165" i="16"/>
  <c r="CL403" i="17"/>
  <c r="CN403" i="17" s="1"/>
  <c r="CO403" i="17" s="1"/>
  <c r="CP403" i="17"/>
  <c r="CI271" i="17" l="1"/>
  <c r="CJ271" i="17" s="1"/>
  <c r="S261" i="17"/>
  <c r="H261" i="17"/>
  <c r="I261" i="17" s="1"/>
  <c r="K166" i="16"/>
  <c r="O195" i="17"/>
  <c r="CL404" i="17"/>
  <c r="CN404" i="17" s="1"/>
  <c r="CO404" i="17" s="1"/>
  <c r="CP404" i="17"/>
  <c r="Q277" i="17" l="1"/>
  <c r="M249" i="16"/>
  <c r="CH272" i="17"/>
  <c r="CG272" i="17"/>
  <c r="CD272" i="17"/>
  <c r="CE272" i="17" s="1"/>
  <c r="U278" i="17" s="1"/>
  <c r="CF272" i="17"/>
  <c r="CI272" i="17" s="1"/>
  <c r="CJ272" i="17" s="1"/>
  <c r="B262" i="17"/>
  <c r="C262" i="17" s="1"/>
  <c r="D262" i="17"/>
  <c r="E262" i="17" s="1"/>
  <c r="A262" i="17"/>
  <c r="CL405" i="17"/>
  <c r="CN405" i="17" s="1"/>
  <c r="CO405" i="17" s="1"/>
  <c r="CP405" i="17"/>
  <c r="K167" i="16"/>
  <c r="O196" i="17"/>
  <c r="CD273" i="17" l="1"/>
  <c r="CE273" i="17" s="1"/>
  <c r="U279" i="17" s="1"/>
  <c r="CF273" i="17"/>
  <c r="CH273" i="17"/>
  <c r="Q278" i="17"/>
  <c r="M250" i="16"/>
  <c r="CG273" i="17"/>
  <c r="CI273" i="17"/>
  <c r="CJ273" i="17" s="1"/>
  <c r="S262" i="17"/>
  <c r="H262" i="17"/>
  <c r="I262" i="17" s="1"/>
  <c r="CL406" i="17"/>
  <c r="CN406" i="17" s="1"/>
  <c r="CO406" i="17" s="1"/>
  <c r="CP406" i="17"/>
  <c r="O197" i="17"/>
  <c r="K168" i="16"/>
  <c r="M251" i="16" l="1"/>
  <c r="CD274" i="17"/>
  <c r="CE274" i="17" s="1"/>
  <c r="U280" i="17" s="1"/>
  <c r="CF274" i="17"/>
  <c r="CI274" i="17" s="1"/>
  <c r="CJ274" i="17" s="1"/>
  <c r="Q279" i="17"/>
  <c r="CG274" i="17"/>
  <c r="CH274" i="17"/>
  <c r="A263" i="17"/>
  <c r="B263" i="17"/>
  <c r="C263" i="17" s="1"/>
  <c r="S263" i="17" s="1"/>
  <c r="D263" i="17"/>
  <c r="E263" i="17" s="1"/>
  <c r="H263" i="17" s="1"/>
  <c r="I263" i="17" s="1"/>
  <c r="CL407" i="17"/>
  <c r="CN407" i="17" s="1"/>
  <c r="CO407" i="17" s="1"/>
  <c r="CP407" i="17"/>
  <c r="O198" i="17"/>
  <c r="K169" i="16"/>
  <c r="CD275" i="17" l="1"/>
  <c r="CE275" i="17" s="1"/>
  <c r="U281" i="17" s="1"/>
  <c r="CF275" i="17"/>
  <c r="M252" i="16"/>
  <c r="CH275" i="17"/>
  <c r="Q280" i="17"/>
  <c r="CG275" i="17"/>
  <c r="CI275" i="17"/>
  <c r="CJ275" i="17" s="1"/>
  <c r="B264" i="17"/>
  <c r="C264" i="17"/>
  <c r="S264" i="17" s="1"/>
  <c r="D264" i="17"/>
  <c r="E264" i="17" s="1"/>
  <c r="A264" i="17"/>
  <c r="CL408" i="17"/>
  <c r="CN408" i="17" s="1"/>
  <c r="CO408" i="17" s="1"/>
  <c r="CP408" i="17"/>
  <c r="K170" i="16"/>
  <c r="O199" i="17"/>
  <c r="CF276" i="17" l="1"/>
  <c r="CD276" i="17"/>
  <c r="CE276" i="17" s="1"/>
  <c r="U282" i="17" s="1"/>
  <c r="M253" i="16"/>
  <c r="CG276" i="17"/>
  <c r="CH276" i="17"/>
  <c r="CI276" i="17" s="1"/>
  <c r="CJ276" i="17" s="1"/>
  <c r="Q281" i="17"/>
  <c r="H264" i="17"/>
  <c r="I264" i="17" s="1"/>
  <c r="CL409" i="17"/>
  <c r="CN409" i="17" s="1"/>
  <c r="CO409" i="17" s="1"/>
  <c r="CP409" i="17"/>
  <c r="O200" i="17"/>
  <c r="K171" i="16"/>
  <c r="Q282" i="17" l="1"/>
  <c r="CH277" i="17"/>
  <c r="CD277" i="17"/>
  <c r="CE277" i="17" s="1"/>
  <c r="U283" i="17" s="1"/>
  <c r="CF277" i="17"/>
  <c r="CG277" i="17"/>
  <c r="CI277" i="17" s="1"/>
  <c r="CJ277" i="17" s="1"/>
  <c r="M254" i="16"/>
  <c r="D265" i="17"/>
  <c r="E265" i="17" s="1"/>
  <c r="B265" i="17"/>
  <c r="C265" i="17" s="1"/>
  <c r="S265" i="17" s="1"/>
  <c r="A265" i="17"/>
  <c r="O201" i="17"/>
  <c r="K172" i="16"/>
  <c r="CL410" i="17"/>
  <c r="CN410" i="17" s="1"/>
  <c r="CO410" i="17" s="1"/>
  <c r="CP410" i="17"/>
  <c r="M255" i="16" l="1"/>
  <c r="CH278" i="17"/>
  <c r="CF278" i="17"/>
  <c r="Q283" i="17"/>
  <c r="CD278" i="17"/>
  <c r="CE278" i="17"/>
  <c r="CG278" i="17"/>
  <c r="CI278" i="17"/>
  <c r="CJ278" i="17" s="1"/>
  <c r="U284" i="17"/>
  <c r="H265" i="17"/>
  <c r="I265" i="17" s="1"/>
  <c r="CL411" i="17"/>
  <c r="CN411" i="17" s="1"/>
  <c r="CO411" i="17" s="1"/>
  <c r="CP411" i="17"/>
  <c r="O202" i="17"/>
  <c r="K173" i="16"/>
  <c r="B266" i="17" l="1"/>
  <c r="C266" i="17" s="1"/>
  <c r="S266" i="17" s="1"/>
  <c r="A266" i="17"/>
  <c r="D266" i="17"/>
  <c r="E266" i="17" s="1"/>
  <c r="CD279" i="17"/>
  <c r="CG279" i="17"/>
  <c r="CH279" i="17"/>
  <c r="M256" i="16"/>
  <c r="CE279" i="17"/>
  <c r="Q284" i="17"/>
  <c r="CF279" i="17"/>
  <c r="CL412" i="17"/>
  <c r="CN412" i="17" s="1"/>
  <c r="CO412" i="17" s="1"/>
  <c r="CP412" i="17"/>
  <c r="K174" i="16"/>
  <c r="O203" i="17"/>
  <c r="K175" i="16" s="1"/>
  <c r="U285" i="17" l="1"/>
  <c r="H266" i="17"/>
  <c r="I266" i="17" s="1"/>
  <c r="CI279" i="17"/>
  <c r="CJ279" i="17" s="1"/>
  <c r="CL413" i="17"/>
  <c r="CN413" i="17" s="1"/>
  <c r="CO413" i="17" s="1"/>
  <c r="CP413" i="17"/>
  <c r="CH280" i="17" l="1"/>
  <c r="CF280" i="17"/>
  <c r="M257" i="16"/>
  <c r="CG280" i="17"/>
  <c r="Q285" i="17"/>
  <c r="CD280" i="17"/>
  <c r="CE280" i="17" s="1"/>
  <c r="A267" i="17"/>
  <c r="B267" i="17"/>
  <c r="C267" i="17" s="1"/>
  <c r="S267" i="17" s="1"/>
  <c r="D267" i="17"/>
  <c r="E267" i="17" s="1"/>
  <c r="CL414" i="17"/>
  <c r="CN414" i="17" s="1"/>
  <c r="CO414" i="17"/>
  <c r="CP414" i="17"/>
  <c r="CI280" i="17" l="1"/>
  <c r="CJ280" i="17" s="1"/>
  <c r="CH281" i="17"/>
  <c r="CF281" i="17"/>
  <c r="Q286" i="17"/>
  <c r="CG281" i="17"/>
  <c r="M258" i="16"/>
  <c r="CD281" i="17"/>
  <c r="CE281" i="17" s="1"/>
  <c r="U287" i="17" s="1"/>
  <c r="H267" i="17"/>
  <c r="I267" i="17" s="1"/>
  <c r="U286" i="17"/>
  <c r="CL415" i="17"/>
  <c r="CN415" i="17" s="1"/>
  <c r="CO415" i="17"/>
  <c r="CP415" i="17"/>
  <c r="B268" i="17" l="1"/>
  <c r="C268" i="17" s="1"/>
  <c r="S268" i="17" s="1"/>
  <c r="A268" i="17"/>
  <c r="D268" i="17"/>
  <c r="E268" i="17" s="1"/>
  <c r="H268" i="17" s="1"/>
  <c r="I268" i="17" s="1"/>
  <c r="CI281" i="17"/>
  <c r="CJ281" i="17" s="1"/>
  <c r="CL416" i="17"/>
  <c r="CN416" i="17" s="1"/>
  <c r="CO416" i="17" s="1"/>
  <c r="CP416" i="17"/>
  <c r="CH282" i="17" l="1"/>
  <c r="M259" i="16"/>
  <c r="CE282" i="17"/>
  <c r="Q287" i="17"/>
  <c r="CF282" i="17"/>
  <c r="CI282" i="17" s="1"/>
  <c r="CJ282" i="17" s="1"/>
  <c r="CD282" i="17"/>
  <c r="CG282" i="17"/>
  <c r="A269" i="17"/>
  <c r="B269" i="17"/>
  <c r="C269" i="17" s="1"/>
  <c r="S269" i="17" s="1"/>
  <c r="D269" i="17"/>
  <c r="E269" i="17" s="1"/>
  <c r="CL417" i="17"/>
  <c r="CN417" i="17" s="1"/>
  <c r="CO417" i="17" s="1"/>
  <c r="CP417" i="17"/>
  <c r="U288" i="17" l="1"/>
  <c r="CH283" i="17"/>
  <c r="CG283" i="17"/>
  <c r="M260" i="16"/>
  <c r="Q288" i="17"/>
  <c r="CD283" i="17"/>
  <c r="CE283" i="17" s="1"/>
  <c r="U289" i="17" s="1"/>
  <c r="CF283" i="17"/>
  <c r="CI283" i="17" s="1"/>
  <c r="CJ283" i="17" s="1"/>
  <c r="H269" i="17"/>
  <c r="I269" i="17" s="1"/>
  <c r="CL418" i="17"/>
  <c r="CN418" i="17" s="1"/>
  <c r="CO418" i="17"/>
  <c r="CP418" i="17"/>
  <c r="CG284" i="17" l="1"/>
  <c r="Q289" i="17"/>
  <c r="CD284" i="17"/>
  <c r="CE284" i="17" s="1"/>
  <c r="U290" i="17" s="1"/>
  <c r="CH284" i="17"/>
  <c r="CF284" i="17"/>
  <c r="M261" i="16"/>
  <c r="C270" i="17"/>
  <c r="S270" i="17" s="1"/>
  <c r="D270" i="17"/>
  <c r="E270" i="17" s="1"/>
  <c r="A270" i="17"/>
  <c r="B270" i="17"/>
  <c r="CL419" i="17"/>
  <c r="CN419" i="17" s="1"/>
  <c r="CO419" i="17" s="1"/>
  <c r="CP419" i="17"/>
  <c r="CI284" i="17" l="1"/>
  <c r="CJ284" i="17" s="1"/>
  <c r="CF285" i="17"/>
  <c r="Q290" i="17"/>
  <c r="CH285" i="17"/>
  <c r="CG285" i="17"/>
  <c r="M262" i="16"/>
  <c r="CD285" i="17"/>
  <c r="CE285" i="17" s="1"/>
  <c r="U291" i="17" s="1"/>
  <c r="H270" i="17"/>
  <c r="I270" i="17" s="1"/>
  <c r="CL420" i="17"/>
  <c r="CN420" i="17" s="1"/>
  <c r="CO420" i="17" s="1"/>
  <c r="CP420" i="17"/>
  <c r="B271" i="17" l="1"/>
  <c r="C271" i="17" s="1"/>
  <c r="S271" i="17" s="1"/>
  <c r="D271" i="17"/>
  <c r="E271" i="17" s="1"/>
  <c r="A271" i="17"/>
  <c r="CI285" i="17"/>
  <c r="CJ285" i="17" s="1"/>
  <c r="CL421" i="17"/>
  <c r="CN421" i="17" s="1"/>
  <c r="CO421" i="17" s="1"/>
  <c r="CP421" i="17"/>
  <c r="H271" i="17" l="1"/>
  <c r="I271" i="17" s="1"/>
  <c r="D272" i="17"/>
  <c r="E272" i="17" s="1"/>
  <c r="A272" i="17"/>
  <c r="B272" i="17"/>
  <c r="C272" i="17" s="1"/>
  <c r="CG286" i="17"/>
  <c r="CF286" i="17"/>
  <c r="CD286" i="17"/>
  <c r="CH286" i="17"/>
  <c r="Q291" i="17"/>
  <c r="M263" i="16"/>
  <c r="CE286" i="17"/>
  <c r="U292" i="17" s="1"/>
  <c r="CL422" i="17"/>
  <c r="CN422" i="17" s="1"/>
  <c r="CO422" i="17" s="1"/>
  <c r="CP422" i="17"/>
  <c r="S272" i="17" l="1"/>
  <c r="H272" i="17"/>
  <c r="I272" i="17" s="1"/>
  <c r="CI286" i="17"/>
  <c r="CJ286" i="17" s="1"/>
  <c r="CL423" i="17"/>
  <c r="CN423" i="17" s="1"/>
  <c r="CO423" i="17" s="1"/>
  <c r="CP423" i="17"/>
  <c r="CH287" i="17" l="1"/>
  <c r="M264" i="16"/>
  <c r="CE287" i="17"/>
  <c r="U293" i="17" s="1"/>
  <c r="Q292" i="17"/>
  <c r="CF287" i="17"/>
  <c r="CD287" i="17"/>
  <c r="CG287" i="17"/>
  <c r="CI287" i="17" s="1"/>
  <c r="CJ287" i="17" s="1"/>
  <c r="B273" i="17"/>
  <c r="C273" i="17" s="1"/>
  <c r="S273" i="17" s="1"/>
  <c r="A273" i="17"/>
  <c r="D273" i="17"/>
  <c r="E273" i="17" s="1"/>
  <c r="CL424" i="17"/>
  <c r="CN424" i="17" s="1"/>
  <c r="CO424" i="17" s="1"/>
  <c r="CP424" i="17"/>
  <c r="H273" i="17" l="1"/>
  <c r="I273" i="17" s="1"/>
  <c r="CF288" i="17"/>
  <c r="M265" i="16"/>
  <c r="CG288" i="17"/>
  <c r="Q293" i="17"/>
  <c r="CD288" i="17"/>
  <c r="CE288" i="17" s="1"/>
  <c r="U294" i="17" s="1"/>
  <c r="CH288" i="17"/>
  <c r="CL425" i="17"/>
  <c r="CN425" i="17" s="1"/>
  <c r="CO425" i="17"/>
  <c r="CP425" i="17"/>
  <c r="CI288" i="17" l="1"/>
  <c r="CJ288" i="17" s="1"/>
  <c r="CD289" i="17"/>
  <c r="CE289" i="17" s="1"/>
  <c r="U295" i="17" s="1"/>
  <c r="CH289" i="17"/>
  <c r="CG289" i="17"/>
  <c r="CF289" i="17"/>
  <c r="Q294" i="17"/>
  <c r="M266" i="16"/>
  <c r="D274" i="17"/>
  <c r="E274" i="17" s="1"/>
  <c r="B274" i="17"/>
  <c r="C274" i="17" s="1"/>
  <c r="A274" i="17"/>
  <c r="CL426" i="17"/>
  <c r="CN426" i="17" s="1"/>
  <c r="CO426" i="17" s="1"/>
  <c r="CP426" i="17"/>
  <c r="CI289" i="17" l="1"/>
  <c r="CJ289" i="17" s="1"/>
  <c r="CD290" i="17" s="1"/>
  <c r="CE290" i="17" s="1"/>
  <c r="U296" i="17" s="1"/>
  <c r="S274" i="17"/>
  <c r="H274" i="17"/>
  <c r="I274" i="17" s="1"/>
  <c r="M267" i="16"/>
  <c r="CG290" i="17"/>
  <c r="CF290" i="17"/>
  <c r="Q295" i="17"/>
  <c r="CL427" i="17"/>
  <c r="CN427" i="17" s="1"/>
  <c r="CO427" i="17" s="1"/>
  <c r="O216" i="17"/>
  <c r="CP427" i="17"/>
  <c r="CH290" i="17" l="1"/>
  <c r="CI290" i="17"/>
  <c r="CJ290" i="17" s="1"/>
  <c r="A275" i="17"/>
  <c r="D275" i="17"/>
  <c r="E275" i="17" s="1"/>
  <c r="B275" i="17"/>
  <c r="C275" i="17" s="1"/>
  <c r="K188" i="16"/>
  <c r="O205" i="17"/>
  <c r="CL428" i="17"/>
  <c r="CN428" i="17" s="1"/>
  <c r="CO428" i="17" s="1"/>
  <c r="CP428" i="17"/>
  <c r="S275" i="17" l="1"/>
  <c r="H275" i="17"/>
  <c r="I275" i="17" s="1"/>
  <c r="Q296" i="17"/>
  <c r="CH291" i="17"/>
  <c r="CG291" i="17"/>
  <c r="M268" i="16"/>
  <c r="CD291" i="17"/>
  <c r="CE291" i="17" s="1"/>
  <c r="U297" i="17" s="1"/>
  <c r="CF291" i="17"/>
  <c r="CL429" i="17"/>
  <c r="CN429" i="17" s="1"/>
  <c r="CO429" i="17" s="1"/>
  <c r="CP429" i="17"/>
  <c r="O206" i="17"/>
  <c r="K177" i="16"/>
  <c r="CI291" i="17" l="1"/>
  <c r="CJ291" i="17" s="1"/>
  <c r="D276" i="17"/>
  <c r="E276" i="17" s="1"/>
  <c r="B276" i="17"/>
  <c r="C276" i="17" s="1"/>
  <c r="S276" i="17" s="1"/>
  <c r="A276" i="17"/>
  <c r="CL430" i="17"/>
  <c r="CN430" i="17" s="1"/>
  <c r="CO430" i="17"/>
  <c r="CP430" i="17"/>
  <c r="K178" i="16"/>
  <c r="O207" i="17"/>
  <c r="H276" i="17" l="1"/>
  <c r="I276" i="17" s="1"/>
  <c r="CH292" i="17"/>
  <c r="CF292" i="17"/>
  <c r="M269" i="16"/>
  <c r="CG292" i="17"/>
  <c r="Q297" i="17"/>
  <c r="CD292" i="17"/>
  <c r="CE292" i="17" s="1"/>
  <c r="U298" i="17" s="1"/>
  <c r="CL431" i="17"/>
  <c r="CN431" i="17" s="1"/>
  <c r="CO431" i="17" s="1"/>
  <c r="CP431" i="17"/>
  <c r="O208" i="17"/>
  <c r="K179" i="16"/>
  <c r="CI292" i="17" l="1"/>
  <c r="CJ292" i="17" s="1"/>
  <c r="D277" i="17"/>
  <c r="E277" i="17" s="1"/>
  <c r="A277" i="17"/>
  <c r="B277" i="17"/>
  <c r="C277" i="17" s="1"/>
  <c r="CL432" i="17"/>
  <c r="CN432" i="17" s="1"/>
  <c r="CO432" i="17" s="1"/>
  <c r="CP432" i="17"/>
  <c r="O209" i="17"/>
  <c r="K180" i="16"/>
  <c r="S277" i="17" l="1"/>
  <c r="H277" i="17"/>
  <c r="I277" i="17" s="1"/>
  <c r="D278" i="17" s="1"/>
  <c r="E278" i="17" s="1"/>
  <c r="B278" i="17"/>
  <c r="C278" i="17" s="1"/>
  <c r="S278" i="17" s="1"/>
  <c r="A278" i="17"/>
  <c r="CF293" i="17"/>
  <c r="CG293" i="17"/>
  <c r="Q298" i="17"/>
  <c r="CD293" i="17"/>
  <c r="CE293" i="17" s="1"/>
  <c r="U299" i="17" s="1"/>
  <c r="M270" i="16"/>
  <c r="CH293" i="17"/>
  <c r="CL433" i="17"/>
  <c r="CN433" i="17" s="1"/>
  <c r="CO433" i="17" s="1"/>
  <c r="CP433" i="17"/>
  <c r="O210" i="17"/>
  <c r="K181" i="16"/>
  <c r="CI293" i="17" l="1"/>
  <c r="CJ293" i="17" s="1"/>
  <c r="H278" i="17"/>
  <c r="I278" i="17" s="1"/>
  <c r="CL434" i="17"/>
  <c r="CN434" i="17" s="1"/>
  <c r="CO434" i="17"/>
  <c r="CP434" i="17"/>
  <c r="K182" i="16"/>
  <c r="O211" i="17"/>
  <c r="A279" i="17" l="1"/>
  <c r="D279" i="17"/>
  <c r="E279" i="17" s="1"/>
  <c r="B279" i="17"/>
  <c r="C279" i="17" s="1"/>
  <c r="S279" i="17" s="1"/>
  <c r="CD294" i="17"/>
  <c r="M271" i="16"/>
  <c r="CH294" i="17"/>
  <c r="Q299" i="17"/>
  <c r="CE294" i="17"/>
  <c r="U300" i="17" s="1"/>
  <c r="CG294" i="17"/>
  <c r="CF294" i="17"/>
  <c r="CL435" i="17"/>
  <c r="CN435" i="17" s="1"/>
  <c r="CO435" i="17" s="1"/>
  <c r="CP435" i="17"/>
  <c r="K183" i="16"/>
  <c r="O212" i="17"/>
  <c r="H279" i="17" l="1"/>
  <c r="I279" i="17" s="1"/>
  <c r="CI294" i="17"/>
  <c r="CJ294" i="17" s="1"/>
  <c r="D280" i="17"/>
  <c r="E280" i="17" s="1"/>
  <c r="B280" i="17"/>
  <c r="C280" i="17" s="1"/>
  <c r="A280" i="17"/>
  <c r="Q300" i="17"/>
  <c r="CF295" i="17"/>
  <c r="CH295" i="17"/>
  <c r="CE295" i="17"/>
  <c r="U301" i="17" s="1"/>
  <c r="CD295" i="17"/>
  <c r="CG295" i="17"/>
  <c r="M272" i="16"/>
  <c r="CL436" i="17"/>
  <c r="CN436" i="17" s="1"/>
  <c r="CO436" i="17" s="1"/>
  <c r="CP436" i="17"/>
  <c r="O213" i="17"/>
  <c r="K184" i="16"/>
  <c r="S280" i="17" l="1"/>
  <c r="CI295" i="17"/>
  <c r="CJ295" i="17" s="1"/>
  <c r="H280" i="17"/>
  <c r="I280" i="17" s="1"/>
  <c r="CL437" i="17"/>
  <c r="CN437" i="17" s="1"/>
  <c r="CO437" i="17" s="1"/>
  <c r="CP437" i="17"/>
  <c r="O214" i="17"/>
  <c r="K185" i="16"/>
  <c r="D281" i="17" l="1"/>
  <c r="E281" i="17" s="1"/>
  <c r="B281" i="17"/>
  <c r="C281" i="17" s="1"/>
  <c r="A281" i="17"/>
  <c r="CF296" i="17"/>
  <c r="CI296" i="17" s="1"/>
  <c r="CJ296" i="17" s="1"/>
  <c r="M273" i="16"/>
  <c r="CG296" i="17"/>
  <c r="Q301" i="17"/>
  <c r="CD296" i="17"/>
  <c r="CE296" i="17" s="1"/>
  <c r="U302" i="17" s="1"/>
  <c r="CH296" i="17"/>
  <c r="CL438" i="17"/>
  <c r="CN438" i="17" s="1"/>
  <c r="CO438" i="17"/>
  <c r="CP438" i="17"/>
  <c r="K186" i="16"/>
  <c r="O215" i="17"/>
  <c r="K187" i="16" s="1"/>
  <c r="S281" i="17" l="1"/>
  <c r="H281" i="17"/>
  <c r="I281" i="17" s="1"/>
  <c r="CH297" i="17"/>
  <c r="CG297" i="17"/>
  <c r="M274" i="16"/>
  <c r="CF297" i="17"/>
  <c r="Q302" i="17"/>
  <c r="CD297" i="17"/>
  <c r="CE297" i="17" s="1"/>
  <c r="U303" i="17" s="1"/>
  <c r="CL439" i="17"/>
  <c r="CN439" i="17" s="1"/>
  <c r="CO439" i="17" s="1"/>
  <c r="CP439" i="17"/>
  <c r="CI297" i="17" l="1"/>
  <c r="CJ297" i="17" s="1"/>
  <c r="CF298" i="17" s="1"/>
  <c r="CG298" i="17"/>
  <c r="M275" i="16"/>
  <c r="CH298" i="17"/>
  <c r="CD298" i="17"/>
  <c r="CE298" i="17" s="1"/>
  <c r="U304" i="17" s="1"/>
  <c r="Q303" i="17"/>
  <c r="B282" i="17"/>
  <c r="C282" i="17" s="1"/>
  <c r="A282" i="17"/>
  <c r="D282" i="17"/>
  <c r="E282" i="17" s="1"/>
  <c r="CL440" i="17"/>
  <c r="CN440" i="17" s="1"/>
  <c r="CO440" i="17" s="1"/>
  <c r="CP440" i="17"/>
  <c r="CI298" i="17" l="1"/>
  <c r="CJ298" i="17" s="1"/>
  <c r="CF299" i="17" s="1"/>
  <c r="S282" i="17"/>
  <c r="H282" i="17"/>
  <c r="I282" i="17" s="1"/>
  <c r="CL441" i="17"/>
  <c r="CN441" i="17" s="1"/>
  <c r="CO441" i="17" s="1"/>
  <c r="CP441" i="17"/>
  <c r="CH299" i="17" l="1"/>
  <c r="Q304" i="17"/>
  <c r="CG299" i="17"/>
  <c r="CD299" i="17"/>
  <c r="CE299" i="17" s="1"/>
  <c r="M276" i="16"/>
  <c r="A283" i="17"/>
  <c r="B283" i="17"/>
  <c r="C283" i="17" s="1"/>
  <c r="D283" i="17"/>
  <c r="E283" i="17" s="1"/>
  <c r="CL442" i="17"/>
  <c r="CN442" i="17" s="1"/>
  <c r="CO442" i="17" s="1"/>
  <c r="CP442" i="17"/>
  <c r="U305" i="17" l="1"/>
  <c r="CI299" i="17"/>
  <c r="CJ299" i="17" s="1"/>
  <c r="H283" i="17"/>
  <c r="I283" i="17" s="1"/>
  <c r="B284" i="17" s="1"/>
  <c r="C284" i="17" s="1"/>
  <c r="S284" i="17" s="1"/>
  <c r="D284" i="17"/>
  <c r="E284" i="17" s="1"/>
  <c r="A284" i="17"/>
  <c r="S283" i="17"/>
  <c r="CL443" i="17"/>
  <c r="CN443" i="17" s="1"/>
  <c r="CO443" i="17"/>
  <c r="CP443" i="17"/>
  <c r="CD300" i="17" l="1"/>
  <c r="CE300" i="17" s="1"/>
  <c r="U306" i="17" s="1"/>
  <c r="Q305" i="17"/>
  <c r="CH300" i="17"/>
  <c r="M277" i="16"/>
  <c r="CG300" i="17"/>
  <c r="CF300" i="17"/>
  <c r="H284" i="17"/>
  <c r="I284" i="17" s="1"/>
  <c r="CL444" i="17"/>
  <c r="CN444" i="17" s="1"/>
  <c r="CO444" i="17" s="1"/>
  <c r="CP444" i="17"/>
  <c r="CI300" i="17" l="1"/>
  <c r="CJ300" i="17" s="1"/>
  <c r="A285" i="17"/>
  <c r="D285" i="17"/>
  <c r="E285" i="17" s="1"/>
  <c r="B285" i="17"/>
  <c r="C285" i="17" s="1"/>
  <c r="CL445" i="17"/>
  <c r="CN445" i="17" s="1"/>
  <c r="CO445" i="17" s="1"/>
  <c r="CP445" i="17"/>
  <c r="CG301" i="17" l="1"/>
  <c r="Q306" i="17"/>
  <c r="CH301" i="17"/>
  <c r="CD301" i="17"/>
  <c r="CE301" i="17" s="1"/>
  <c r="CF301" i="17"/>
  <c r="M278" i="16"/>
  <c r="H285" i="17"/>
  <c r="I285" i="17" s="1"/>
  <c r="S285" i="17"/>
  <c r="CL446" i="17"/>
  <c r="CN446" i="17" s="1"/>
  <c r="CO446" i="17" s="1"/>
  <c r="CP446" i="17"/>
  <c r="U307" i="17" l="1"/>
  <c r="CI301" i="17"/>
  <c r="CJ301" i="17" s="1"/>
  <c r="B286" i="17"/>
  <c r="A286" i="17"/>
  <c r="C286" i="17"/>
  <c r="D286" i="17"/>
  <c r="E286" i="17" s="1"/>
  <c r="CL447" i="17"/>
  <c r="CN447" i="17" s="1"/>
  <c r="CO447" i="17" s="1"/>
  <c r="CP447" i="17"/>
  <c r="CG302" i="17" l="1"/>
  <c r="CD302" i="17"/>
  <c r="CE302" i="17" s="1"/>
  <c r="U308" i="17" s="1"/>
  <c r="M279" i="16"/>
  <c r="Q307" i="17"/>
  <c r="CF302" i="17"/>
  <c r="CH302" i="17"/>
  <c r="CI302" i="17"/>
  <c r="CJ302" i="17" s="1"/>
  <c r="S286" i="17"/>
  <c r="H286" i="17"/>
  <c r="I286" i="17" s="1"/>
  <c r="CL448" i="17"/>
  <c r="CN448" i="17" s="1"/>
  <c r="CO448" i="17"/>
  <c r="CP448" i="17"/>
  <c r="CD303" i="17" l="1"/>
  <c r="Q308" i="17"/>
  <c r="CF303" i="17"/>
  <c r="CI303" i="17" s="1"/>
  <c r="CJ303" i="17" s="1"/>
  <c r="CH303" i="17"/>
  <c r="CE303" i="17"/>
  <c r="U309" i="17" s="1"/>
  <c r="CG303" i="17"/>
  <c r="M280" i="16"/>
  <c r="A287" i="17"/>
  <c r="B287" i="17"/>
  <c r="C287" i="17" s="1"/>
  <c r="H287" i="17" s="1"/>
  <c r="I287" i="17" s="1"/>
  <c r="D287" i="17"/>
  <c r="E287" i="17" s="1"/>
  <c r="CL449" i="17"/>
  <c r="CN449" i="17" s="1"/>
  <c r="CO449" i="17" s="1"/>
  <c r="CP449" i="17"/>
  <c r="M281" i="16" l="1"/>
  <c r="CH304" i="17"/>
  <c r="CF304" i="17"/>
  <c r="CI304" i="17" s="1"/>
  <c r="CJ304" i="17" s="1"/>
  <c r="Q309" i="17"/>
  <c r="CD304" i="17"/>
  <c r="CE304" i="17" s="1"/>
  <c r="U310" i="17" s="1"/>
  <c r="CG304" i="17"/>
  <c r="S288" i="17"/>
  <c r="S287" i="17"/>
  <c r="B288" i="17"/>
  <c r="C288" i="17" s="1"/>
  <c r="D288" i="17"/>
  <c r="E288" i="17" s="1"/>
  <c r="A288" i="17"/>
  <c r="CL450" i="17"/>
  <c r="CN450" i="17" s="1"/>
  <c r="CO450" i="17" s="1"/>
  <c r="CP450" i="17"/>
  <c r="CH305" i="17" l="1"/>
  <c r="CF305" i="17"/>
  <c r="CD305" i="17"/>
  <c r="CE305" i="17" s="1"/>
  <c r="U311" i="17" s="1"/>
  <c r="CG305" i="17"/>
  <c r="Q310" i="17"/>
  <c r="M282" i="16"/>
  <c r="H288" i="17"/>
  <c r="I288" i="17" s="1"/>
  <c r="CL451" i="17"/>
  <c r="CN451" i="17" s="1"/>
  <c r="CO451" i="17" s="1"/>
  <c r="CP451" i="17"/>
  <c r="CI305" i="17" l="1"/>
  <c r="CJ305" i="17" s="1"/>
  <c r="D289" i="17"/>
  <c r="E289" i="17" s="1"/>
  <c r="A289" i="17"/>
  <c r="B289" i="17"/>
  <c r="C289" i="17" s="1"/>
  <c r="S289" i="17" s="1"/>
  <c r="CL452" i="17"/>
  <c r="CN452" i="17" s="1"/>
  <c r="CO452" i="17" s="1"/>
  <c r="CP452" i="17"/>
  <c r="CF306" i="17" l="1"/>
  <c r="CG306" i="17"/>
  <c r="CH306" i="17"/>
  <c r="M283" i="16"/>
  <c r="Q311" i="17"/>
  <c r="CD306" i="17"/>
  <c r="CE306" i="17"/>
  <c r="U312" i="17" s="1"/>
  <c r="H289" i="17"/>
  <c r="I289" i="17" s="1"/>
  <c r="CL453" i="17"/>
  <c r="CN453" i="17" s="1"/>
  <c r="CO453" i="17" s="1"/>
  <c r="O228" i="17"/>
  <c r="CP453" i="17"/>
  <c r="CI306" i="17" l="1"/>
  <c r="CJ306" i="17" s="1"/>
  <c r="A290" i="17"/>
  <c r="B290" i="17"/>
  <c r="C290" i="17" s="1"/>
  <c r="S290" i="17" s="1"/>
  <c r="D290" i="17"/>
  <c r="E290" i="17" s="1"/>
  <c r="CL454" i="17"/>
  <c r="CN454" i="17" s="1"/>
  <c r="CO454" i="17" s="1"/>
  <c r="CP454" i="17"/>
  <c r="K200" i="16"/>
  <c r="O217" i="17"/>
  <c r="CH307" i="17" l="1"/>
  <c r="CG307" i="17"/>
  <c r="Q312" i="17"/>
  <c r="CD307" i="17"/>
  <c r="CE307" i="17" s="1"/>
  <c r="U313" i="17" s="1"/>
  <c r="CF307" i="17"/>
  <c r="M284" i="16"/>
  <c r="CI307" i="17"/>
  <c r="CJ307" i="17" s="1"/>
  <c r="H290" i="17"/>
  <c r="I290" i="17" s="1"/>
  <c r="CL455" i="17"/>
  <c r="CN455" i="17" s="1"/>
  <c r="CO455" i="17" s="1"/>
  <c r="CP455" i="17"/>
  <c r="O218" i="17"/>
  <c r="K189" i="16"/>
  <c r="CF308" i="17" l="1"/>
  <c r="CD308" i="17"/>
  <c r="CE308" i="17" s="1"/>
  <c r="U314" i="17" s="1"/>
  <c r="M285" i="16"/>
  <c r="CH308" i="17"/>
  <c r="CG308" i="17"/>
  <c r="CI308" i="17" s="1"/>
  <c r="CJ308" i="17" s="1"/>
  <c r="Q313" i="17"/>
  <c r="B291" i="17"/>
  <c r="C291" i="17" s="1"/>
  <c r="A291" i="17"/>
  <c r="D291" i="17"/>
  <c r="E291" i="17" s="1"/>
  <c r="K190" i="16"/>
  <c r="O219" i="17"/>
  <c r="CL456" i="17"/>
  <c r="CN456" i="17" s="1"/>
  <c r="CO456" i="17" s="1"/>
  <c r="CP456" i="17"/>
  <c r="CF309" i="17" l="1"/>
  <c r="CD309" i="17"/>
  <c r="CE309" i="17" s="1"/>
  <c r="M286" i="16"/>
  <c r="CH309" i="17"/>
  <c r="CG309" i="17"/>
  <c r="Q314" i="17"/>
  <c r="S291" i="17"/>
  <c r="H291" i="17"/>
  <c r="I291" i="17" s="1"/>
  <c r="CI309" i="17"/>
  <c r="CJ309" i="17" s="1"/>
  <c r="U315" i="17"/>
  <c r="CL457" i="17"/>
  <c r="CN457" i="17" s="1"/>
  <c r="CO457" i="17" s="1"/>
  <c r="CP457" i="17"/>
  <c r="O220" i="17"/>
  <c r="K191" i="16"/>
  <c r="CD310" i="17" l="1"/>
  <c r="M287" i="16"/>
  <c r="Q315" i="17"/>
  <c r="CH310" i="17"/>
  <c r="CE310" i="17"/>
  <c r="CG310" i="17"/>
  <c r="CF310" i="17"/>
  <c r="B292" i="17"/>
  <c r="C292" i="17" s="1"/>
  <c r="S292" i="17" s="1"/>
  <c r="D292" i="17"/>
  <c r="E292" i="17" s="1"/>
  <c r="A292" i="17"/>
  <c r="CL458" i="17"/>
  <c r="CN458" i="17" s="1"/>
  <c r="CO458" i="17" s="1"/>
  <c r="CP458" i="17"/>
  <c r="O221" i="17"/>
  <c r="K192" i="16"/>
  <c r="CI310" i="17" l="1"/>
  <c r="CJ310" i="17" s="1"/>
  <c r="H292" i="17"/>
  <c r="I292" i="17" s="1"/>
  <c r="B293" i="17" s="1"/>
  <c r="C293" i="17" s="1"/>
  <c r="A293" i="17"/>
  <c r="CD311" i="17"/>
  <c r="CE311" i="17" s="1"/>
  <c r="U317" i="17" s="1"/>
  <c r="CF311" i="17"/>
  <c r="CI311" i="17" s="1"/>
  <c r="CJ311" i="17" s="1"/>
  <c r="CH311" i="17"/>
  <c r="CG311" i="17"/>
  <c r="Q316" i="17"/>
  <c r="M288" i="16"/>
  <c r="U316" i="17"/>
  <c r="CL459" i="17"/>
  <c r="CN459" i="17" s="1"/>
  <c r="CO459" i="17" s="1"/>
  <c r="CP459" i="17"/>
  <c r="O222" i="17"/>
  <c r="K193" i="16"/>
  <c r="D293" i="17" l="1"/>
  <c r="E293" i="17" s="1"/>
  <c r="S293" i="17"/>
  <c r="H293" i="17"/>
  <c r="I293" i="17" s="1"/>
  <c r="CG312" i="17"/>
  <c r="Q317" i="17"/>
  <c r="CD312" i="17"/>
  <c r="CE312" i="17" s="1"/>
  <c r="CH312" i="17"/>
  <c r="CF312" i="17"/>
  <c r="CI312" i="17" s="1"/>
  <c r="CJ312" i="17" s="1"/>
  <c r="M289" i="16"/>
  <c r="CL460" i="17"/>
  <c r="CN460" i="17" s="1"/>
  <c r="CO460" i="17"/>
  <c r="CP460" i="17"/>
  <c r="K194" i="16"/>
  <c r="O223" i="17"/>
  <c r="CH313" i="17" l="1"/>
  <c r="CD313" i="17"/>
  <c r="CE313" i="17" s="1"/>
  <c r="M290" i="16"/>
  <c r="CF313" i="17"/>
  <c r="CG313" i="17"/>
  <c r="Q318" i="17"/>
  <c r="U318" i="17"/>
  <c r="B294" i="17"/>
  <c r="A294" i="17"/>
  <c r="D294" i="17"/>
  <c r="E294" i="17" s="1"/>
  <c r="C294" i="17"/>
  <c r="S294" i="17" s="1"/>
  <c r="CL461" i="17"/>
  <c r="CN461" i="17" s="1"/>
  <c r="CO461" i="17" s="1"/>
  <c r="CP461" i="17"/>
  <c r="O224" i="17"/>
  <c r="K195" i="16"/>
  <c r="U319" i="17" l="1"/>
  <c r="H294" i="17"/>
  <c r="I294" i="17" s="1"/>
  <c r="CI313" i="17"/>
  <c r="CJ313" i="17" s="1"/>
  <c r="O225" i="17"/>
  <c r="K196" i="16"/>
  <c r="CL462" i="17"/>
  <c r="CN462" i="17" s="1"/>
  <c r="CO462" i="17" s="1"/>
  <c r="CP462" i="17"/>
  <c r="CD314" i="17" l="1"/>
  <c r="CE314" i="17" s="1"/>
  <c r="CH314" i="17"/>
  <c r="Q319" i="17"/>
  <c r="CG314" i="17"/>
  <c r="CF314" i="17"/>
  <c r="M291" i="16"/>
  <c r="A295" i="17"/>
  <c r="B295" i="17"/>
  <c r="C295" i="17" s="1"/>
  <c r="S295" i="17" s="1"/>
  <c r="D295" i="17"/>
  <c r="E295" i="17" s="1"/>
  <c r="CL463" i="17"/>
  <c r="CN463" i="17" s="1"/>
  <c r="CO463" i="17"/>
  <c r="CP463" i="17"/>
  <c r="O226" i="17"/>
  <c r="K197" i="16"/>
  <c r="U320" i="17" l="1"/>
  <c r="H295" i="17"/>
  <c r="I295" i="17" s="1"/>
  <c r="CI314" i="17"/>
  <c r="CJ314" i="17" s="1"/>
  <c r="CL464" i="17"/>
  <c r="CN464" i="17" s="1"/>
  <c r="CO464" i="17"/>
  <c r="CP464" i="17"/>
  <c r="K198" i="16"/>
  <c r="O227" i="17"/>
  <c r="K199" i="16" s="1"/>
  <c r="B296" i="17" l="1"/>
  <c r="C296" i="17" s="1"/>
  <c r="A296" i="17"/>
  <c r="D296" i="17"/>
  <c r="E296" i="17" s="1"/>
  <c r="CD315" i="17"/>
  <c r="CE315" i="17" s="1"/>
  <c r="U321" i="17" s="1"/>
  <c r="M292" i="16"/>
  <c r="CG315" i="17"/>
  <c r="CH315" i="17"/>
  <c r="Q320" i="17"/>
  <c r="CF315" i="17"/>
  <c r="CI315" i="17" s="1"/>
  <c r="CJ315" i="17" s="1"/>
  <c r="CL465" i="17"/>
  <c r="CN465" i="17" s="1"/>
  <c r="CO465" i="17"/>
  <c r="CP465" i="17"/>
  <c r="S296" i="17" l="1"/>
  <c r="H296" i="17"/>
  <c r="I296" i="17" s="1"/>
  <c r="CG316" i="17"/>
  <c r="Q321" i="17"/>
  <c r="CD316" i="17"/>
  <c r="CE316" i="17" s="1"/>
  <c r="U322" i="17" s="1"/>
  <c r="M293" i="16"/>
  <c r="CH316" i="17"/>
  <c r="CF316" i="17"/>
  <c r="CL466" i="17"/>
  <c r="CN466" i="17" s="1"/>
  <c r="CO466" i="17" s="1"/>
  <c r="CP466" i="17"/>
  <c r="B297" i="17" l="1"/>
  <c r="C297" i="17" s="1"/>
  <c r="A297" i="17"/>
  <c r="D297" i="17"/>
  <c r="E297" i="17" s="1"/>
  <c r="CI316" i="17"/>
  <c r="CJ316" i="17" s="1"/>
  <c r="CL467" i="17"/>
  <c r="CN467" i="17" s="1"/>
  <c r="CO467" i="17" s="1"/>
  <c r="CP467" i="17"/>
  <c r="CD317" i="17" l="1"/>
  <c r="CE317" i="17" s="1"/>
  <c r="U323" i="17" s="1"/>
  <c r="CH317" i="17"/>
  <c r="CF317" i="17"/>
  <c r="Q322" i="17"/>
  <c r="CG317" i="17"/>
  <c r="M294" i="16"/>
  <c r="S297" i="17"/>
  <c r="H297" i="17"/>
  <c r="I297" i="17" s="1"/>
  <c r="CL468" i="17"/>
  <c r="CN468" i="17" s="1"/>
  <c r="CO468" i="17" s="1"/>
  <c r="CP468" i="17"/>
  <c r="CI317" i="17" l="1"/>
  <c r="CJ317" i="17" s="1"/>
  <c r="D298" i="17"/>
  <c r="E298" i="17" s="1"/>
  <c r="B298" i="17"/>
  <c r="C298" i="17" s="1"/>
  <c r="A298" i="17"/>
  <c r="CL469" i="17"/>
  <c r="CN469" i="17" s="1"/>
  <c r="CO469" i="17" s="1"/>
  <c r="CP469" i="17"/>
  <c r="S298" i="17" l="1"/>
  <c r="H298" i="17"/>
  <c r="I298" i="17" s="1"/>
  <c r="CD318" i="17"/>
  <c r="CE318" i="17" s="1"/>
  <c r="U324" i="17" s="1"/>
  <c r="M295" i="16"/>
  <c r="CH318" i="17"/>
  <c r="Q323" i="17"/>
  <c r="CG318" i="17"/>
  <c r="CF318" i="17"/>
  <c r="CL470" i="17"/>
  <c r="CN470" i="17" s="1"/>
  <c r="CO470" i="17" s="1"/>
  <c r="CP470" i="17"/>
  <c r="D299" i="17" l="1"/>
  <c r="E299" i="17" s="1"/>
  <c r="A299" i="17"/>
  <c r="B299" i="17"/>
  <c r="C299" i="17" s="1"/>
  <c r="H299" i="17"/>
  <c r="I299" i="17" s="1"/>
  <c r="CI318" i="17"/>
  <c r="CJ318" i="17" s="1"/>
  <c r="CL471" i="17"/>
  <c r="CN471" i="17" s="1"/>
  <c r="CO471" i="17"/>
  <c r="CP471" i="17"/>
  <c r="D300" i="17" l="1"/>
  <c r="E300" i="17" s="1"/>
  <c r="B300" i="17"/>
  <c r="A300" i="17"/>
  <c r="C300" i="17"/>
  <c r="S300" i="17" s="1"/>
  <c r="S299" i="17"/>
  <c r="CG319" i="17"/>
  <c r="CF319" i="17"/>
  <c r="CD319" i="17"/>
  <c r="CE319" i="17" s="1"/>
  <c r="M296" i="16"/>
  <c r="CH319" i="17"/>
  <c r="Q324" i="17"/>
  <c r="CL472" i="17"/>
  <c r="CN472" i="17" s="1"/>
  <c r="CO472" i="17" s="1"/>
  <c r="CP472" i="17"/>
  <c r="CI319" i="17" l="1"/>
  <c r="CJ319" i="17" s="1"/>
  <c r="CF320" i="17" s="1"/>
  <c r="M297" i="16"/>
  <c r="Q325" i="17"/>
  <c r="CD320" i="17"/>
  <c r="CE320" i="17" s="1"/>
  <c r="U326" i="17" s="1"/>
  <c r="U325" i="17"/>
  <c r="H300" i="17"/>
  <c r="I300" i="17" s="1"/>
  <c r="CL473" i="17"/>
  <c r="CN473" i="17" s="1"/>
  <c r="CO473" i="17"/>
  <c r="CP473" i="17"/>
  <c r="CG320" i="17" l="1"/>
  <c r="CH320" i="17"/>
  <c r="CI320" i="17"/>
  <c r="CJ320" i="17" s="1"/>
  <c r="D301" i="17"/>
  <c r="E301" i="17" s="1"/>
  <c r="A301" i="17"/>
  <c r="B301" i="17"/>
  <c r="C301" i="17" s="1"/>
  <c r="CL474" i="17"/>
  <c r="CN474" i="17" s="1"/>
  <c r="CO474" i="17" s="1"/>
  <c r="CP474" i="17"/>
  <c r="S301" i="17" l="1"/>
  <c r="H301" i="17"/>
  <c r="I301" i="17" s="1"/>
  <c r="CF321" i="17"/>
  <c r="CI321" i="17" s="1"/>
  <c r="CJ321" i="17" s="1"/>
  <c r="CE321" i="17"/>
  <c r="CG321" i="17"/>
  <c r="CD321" i="17"/>
  <c r="Q326" i="17"/>
  <c r="CH321" i="17"/>
  <c r="M298" i="16"/>
  <c r="CL475" i="17"/>
  <c r="CN475" i="17" s="1"/>
  <c r="CO475" i="17" s="1"/>
  <c r="CP475" i="17"/>
  <c r="CG322" i="17" l="1"/>
  <c r="CF322" i="17"/>
  <c r="CD322" i="17"/>
  <c r="CE322" i="17" s="1"/>
  <c r="M299" i="16"/>
  <c r="CH322" i="17"/>
  <c r="Q327" i="17"/>
  <c r="B302" i="17"/>
  <c r="C302" i="17" s="1"/>
  <c r="D302" i="17"/>
  <c r="E302" i="17" s="1"/>
  <c r="A302" i="17"/>
  <c r="U327" i="17"/>
  <c r="CL476" i="17"/>
  <c r="CN476" i="17" s="1"/>
  <c r="CO476" i="17" s="1"/>
  <c r="CP476" i="17"/>
  <c r="S302" i="17" l="1"/>
  <c r="H302" i="17"/>
  <c r="I302" i="17" s="1"/>
  <c r="U328" i="17"/>
  <c r="CI322" i="17"/>
  <c r="CJ322" i="17" s="1"/>
  <c r="CL477" i="17"/>
  <c r="CN477" i="17" s="1"/>
  <c r="CO477" i="17" s="1"/>
  <c r="CP477" i="17"/>
  <c r="D303" i="17" l="1"/>
  <c r="E303" i="17" s="1"/>
  <c r="B303" i="17"/>
  <c r="C303" i="17" s="1"/>
  <c r="A303" i="17"/>
  <c r="H303" i="17"/>
  <c r="I303" i="17" s="1"/>
  <c r="CF323" i="17"/>
  <c r="Q328" i="17"/>
  <c r="CD323" i="17"/>
  <c r="CE323" i="17" s="1"/>
  <c r="CG323" i="17"/>
  <c r="CH323" i="17"/>
  <c r="M300" i="16"/>
  <c r="CL478" i="17"/>
  <c r="CN478" i="17" s="1"/>
  <c r="CO478" i="17" s="1"/>
  <c r="CP478" i="17"/>
  <c r="CI323" i="17" l="1"/>
  <c r="CJ323" i="17" s="1"/>
  <c r="CH324" i="17" s="1"/>
  <c r="D304" i="17"/>
  <c r="E304" i="17" s="1"/>
  <c r="B304" i="17"/>
  <c r="C304" i="17" s="1"/>
  <c r="A304" i="17"/>
  <c r="H304" i="17"/>
  <c r="I304" i="17" s="1"/>
  <c r="CF324" i="17"/>
  <c r="CG324" i="17"/>
  <c r="CD324" i="17"/>
  <c r="CE324" i="17" s="1"/>
  <c r="U329" i="17"/>
  <c r="S304" i="17"/>
  <c r="S303" i="17"/>
  <c r="CL479" i="17"/>
  <c r="CN479" i="17" s="1"/>
  <c r="CO479" i="17" s="1"/>
  <c r="O240" i="17"/>
  <c r="CP479" i="17"/>
  <c r="M301" i="16" l="1"/>
  <c r="Q329" i="17"/>
  <c r="U330" i="17"/>
  <c r="D305" i="17"/>
  <c r="E305" i="17" s="1"/>
  <c r="A305" i="17"/>
  <c r="B305" i="17"/>
  <c r="C305" i="17" s="1"/>
  <c r="S305" i="17" s="1"/>
  <c r="H305" i="17"/>
  <c r="I305" i="17" s="1"/>
  <c r="CI324" i="17"/>
  <c r="CJ324" i="17" s="1"/>
  <c r="CL480" i="17"/>
  <c r="CN480" i="17" s="1"/>
  <c r="CO480" i="17" s="1"/>
  <c r="CP480" i="17"/>
  <c r="K212" i="16"/>
  <c r="O229" i="17"/>
  <c r="B306" i="17" l="1"/>
  <c r="C306" i="17" s="1"/>
  <c r="S306" i="17" s="1"/>
  <c r="D306" i="17"/>
  <c r="E306" i="17" s="1"/>
  <c r="A306" i="17"/>
  <c r="CD325" i="17"/>
  <c r="CE325" i="17" s="1"/>
  <c r="U331" i="17" s="1"/>
  <c r="CH325" i="17"/>
  <c r="CF325" i="17"/>
  <c r="CI325" i="17" s="1"/>
  <c r="CJ325" i="17" s="1"/>
  <c r="Q330" i="17"/>
  <c r="CG325" i="17"/>
  <c r="M302" i="16"/>
  <c r="O230" i="17"/>
  <c r="K201" i="16"/>
  <c r="CL481" i="17"/>
  <c r="CN481" i="17" s="1"/>
  <c r="CO481" i="17" s="1"/>
  <c r="CP481" i="17"/>
  <c r="CF326" i="17" l="1"/>
  <c r="CG326" i="17"/>
  <c r="M303" i="16"/>
  <c r="CD326" i="17"/>
  <c r="CE326" i="17" s="1"/>
  <c r="U332" i="17" s="1"/>
  <c r="CH326" i="17"/>
  <c r="Q331" i="17"/>
  <c r="H306" i="17"/>
  <c r="I306" i="17" s="1"/>
  <c r="CL482" i="17"/>
  <c r="CN482" i="17" s="1"/>
  <c r="CO482" i="17" s="1"/>
  <c r="CP482" i="17"/>
  <c r="O231" i="17"/>
  <c r="K202" i="16"/>
  <c r="CI326" i="17" l="1"/>
  <c r="CJ326" i="17" s="1"/>
  <c r="D307" i="17"/>
  <c r="E307" i="17" s="1"/>
  <c r="B307" i="17"/>
  <c r="C307" i="17" s="1"/>
  <c r="S307" i="17" s="1"/>
  <c r="A307" i="17"/>
  <c r="CL483" i="17"/>
  <c r="CN483" i="17" s="1"/>
  <c r="CO483" i="17" s="1"/>
  <c r="CP483" i="17"/>
  <c r="O232" i="17"/>
  <c r="K203" i="16"/>
  <c r="H307" i="17" l="1"/>
  <c r="I307" i="17" s="1"/>
  <c r="CH327" i="17"/>
  <c r="M304" i="16"/>
  <c r="Q332" i="17"/>
  <c r="CF327" i="17"/>
  <c r="CD327" i="17"/>
  <c r="CE327" i="17"/>
  <c r="U333" i="17" s="1"/>
  <c r="CG327" i="17"/>
  <c r="CL484" i="17"/>
  <c r="CN484" i="17" s="1"/>
  <c r="CO484" i="17" s="1"/>
  <c r="CP484" i="17"/>
  <c r="K204" i="16"/>
  <c r="O233" i="17"/>
  <c r="CI327" i="17" l="1"/>
  <c r="CJ327" i="17" s="1"/>
  <c r="B308" i="17"/>
  <c r="C308" i="17" s="1"/>
  <c r="D308" i="17"/>
  <c r="E308" i="17" s="1"/>
  <c r="A308" i="17"/>
  <c r="K205" i="16"/>
  <c r="O234" i="17"/>
  <c r="CL485" i="17"/>
  <c r="CN485" i="17" s="1"/>
  <c r="CO485" i="17" s="1"/>
  <c r="CP485" i="17"/>
  <c r="S308" i="17" l="1"/>
  <c r="H308" i="17"/>
  <c r="I308" i="17" s="1"/>
  <c r="CD328" i="17"/>
  <c r="CE328" i="17" s="1"/>
  <c r="U334" i="17" s="1"/>
  <c r="CH328" i="17"/>
  <c r="CF328" i="17"/>
  <c r="M305" i="16"/>
  <c r="CG328" i="17"/>
  <c r="CI328" i="17" s="1"/>
  <c r="CJ328" i="17" s="1"/>
  <c r="Q333" i="17"/>
  <c r="CL486" i="17"/>
  <c r="CN486" i="17" s="1"/>
  <c r="CO486" i="17" s="1"/>
  <c r="CP486" i="17"/>
  <c r="O235" i="17"/>
  <c r="K206" i="16"/>
  <c r="A309" i="17" l="1"/>
  <c r="B309" i="17"/>
  <c r="D309" i="17"/>
  <c r="E309" i="17" s="1"/>
  <c r="C309" i="17"/>
  <c r="CD329" i="17"/>
  <c r="CE329" i="17" s="1"/>
  <c r="U335" i="17" s="1"/>
  <c r="CH329" i="17"/>
  <c r="CG329" i="17"/>
  <c r="M306" i="16"/>
  <c r="CF329" i="17"/>
  <c r="CI329" i="17" s="1"/>
  <c r="CJ329" i="17" s="1"/>
  <c r="Q334" i="17"/>
  <c r="CL487" i="17"/>
  <c r="CN487" i="17" s="1"/>
  <c r="CO487" i="17" s="1"/>
  <c r="CP487" i="17"/>
  <c r="O236" i="17"/>
  <c r="K207" i="16"/>
  <c r="CH330" i="17" l="1"/>
  <c r="Q335" i="17"/>
  <c r="CE330" i="17"/>
  <c r="U336" i="17" s="1"/>
  <c r="CG330" i="17"/>
  <c r="CF330" i="17"/>
  <c r="CD330" i="17"/>
  <c r="M307" i="16"/>
  <c r="S309" i="17"/>
  <c r="H309" i="17"/>
  <c r="I309" i="17" s="1"/>
  <c r="CL488" i="17"/>
  <c r="CN488" i="17" s="1"/>
  <c r="CO488" i="17"/>
  <c r="CP488" i="17"/>
  <c r="K208" i="16"/>
  <c r="O237" i="17"/>
  <c r="B310" i="17" l="1"/>
  <c r="C310" i="17" s="1"/>
  <c r="D310" i="17"/>
  <c r="E310" i="17" s="1"/>
  <c r="A310" i="17"/>
  <c r="H310" i="17"/>
  <c r="I310" i="17" s="1"/>
  <c r="CI330" i="17"/>
  <c r="CJ330" i="17" s="1"/>
  <c r="O238" i="17"/>
  <c r="K209" i="16"/>
  <c r="CL489" i="17"/>
  <c r="CN489" i="17" s="1"/>
  <c r="CO489" i="17" s="1"/>
  <c r="CP489" i="17"/>
  <c r="D311" i="17" l="1"/>
  <c r="E311" i="17" s="1"/>
  <c r="B311" i="17"/>
  <c r="C311" i="17"/>
  <c r="S311" i="17" s="1"/>
  <c r="A311" i="17"/>
  <c r="CD331" i="17"/>
  <c r="CE331" i="17" s="1"/>
  <c r="U337" i="17" s="1"/>
  <c r="CF331" i="17"/>
  <c r="CH331" i="17"/>
  <c r="CG331" i="17"/>
  <c r="Q336" i="17"/>
  <c r="M308" i="16"/>
  <c r="S310" i="17"/>
  <c r="CL490" i="17"/>
  <c r="CN490" i="17" s="1"/>
  <c r="CO490" i="17" s="1"/>
  <c r="CP490" i="17"/>
  <c r="O239" i="17"/>
  <c r="K211" i="16" s="1"/>
  <c r="K210" i="16"/>
  <c r="CI331" i="17" l="1"/>
  <c r="CJ331" i="17" s="1"/>
  <c r="CH332" i="17"/>
  <c r="CG332" i="17"/>
  <c r="Q337" i="17"/>
  <c r="CF332" i="17"/>
  <c r="M309" i="16"/>
  <c r="CD332" i="17"/>
  <c r="CE332" i="17" s="1"/>
  <c r="U338" i="17" s="1"/>
  <c r="H311" i="17"/>
  <c r="I311" i="17" s="1"/>
  <c r="CL491" i="17"/>
  <c r="CN491" i="17" s="1"/>
  <c r="CO491" i="17" s="1"/>
  <c r="CP491" i="17"/>
  <c r="CI332" i="17" l="1"/>
  <c r="CJ332" i="17" s="1"/>
  <c r="CD333" i="17"/>
  <c r="CE333" i="17" s="1"/>
  <c r="U339" i="17" s="1"/>
  <c r="CH333" i="17"/>
  <c r="M310" i="16"/>
  <c r="CF333" i="17"/>
  <c r="Q338" i="17"/>
  <c r="CG333" i="17"/>
  <c r="A312" i="17"/>
  <c r="D312" i="17"/>
  <c r="E312" i="17" s="1"/>
  <c r="B312" i="17"/>
  <c r="C312" i="17" s="1"/>
  <c r="S312" i="17" s="1"/>
  <c r="CL492" i="17"/>
  <c r="CN492" i="17" s="1"/>
  <c r="CO492" i="17"/>
  <c r="CP492" i="17"/>
  <c r="CI333" i="17" l="1"/>
  <c r="CJ333" i="17" s="1"/>
  <c r="CG334" i="17"/>
  <c r="CD334" i="17"/>
  <c r="CF334" i="17"/>
  <c r="CI334" i="17" s="1"/>
  <c r="CJ334" i="17" s="1"/>
  <c r="CH334" i="17"/>
  <c r="M311" i="16"/>
  <c r="CE334" i="17"/>
  <c r="U340" i="17" s="1"/>
  <c r="Q339" i="17"/>
  <c r="H312" i="17"/>
  <c r="I312" i="17" s="1"/>
  <c r="CL493" i="17"/>
  <c r="CN493" i="17" s="1"/>
  <c r="CO493" i="17"/>
  <c r="CP493" i="17"/>
  <c r="CH335" i="17" l="1"/>
  <c r="CG335" i="17"/>
  <c r="M312" i="16"/>
  <c r="Q340" i="17"/>
  <c r="CD335" i="17"/>
  <c r="CF335" i="17"/>
  <c r="CE335" i="17"/>
  <c r="U341" i="17" s="1"/>
  <c r="A313" i="17"/>
  <c r="B313" i="17"/>
  <c r="C313" i="17" s="1"/>
  <c r="S313" i="17" s="1"/>
  <c r="D313" i="17"/>
  <c r="E313" i="17" s="1"/>
  <c r="H313" i="17"/>
  <c r="I313" i="17" s="1"/>
  <c r="CL494" i="17"/>
  <c r="CN494" i="17" s="1"/>
  <c r="CO494" i="17" s="1"/>
  <c r="CP494" i="17"/>
  <c r="CI335" i="17" l="1"/>
  <c r="CJ335" i="17" s="1"/>
  <c r="CF336" i="17"/>
  <c r="M313" i="16"/>
  <c r="CG336" i="17"/>
  <c r="Q341" i="17"/>
  <c r="CD336" i="17"/>
  <c r="CE336" i="17" s="1"/>
  <c r="U342" i="17" s="1"/>
  <c r="CH336" i="17"/>
  <c r="CI336" i="17"/>
  <c r="CJ336" i="17" s="1"/>
  <c r="D314" i="17"/>
  <c r="E314" i="17" s="1"/>
  <c r="A314" i="17"/>
  <c r="B314" i="17"/>
  <c r="C314" i="17"/>
  <c r="CL495" i="17"/>
  <c r="CN495" i="17" s="1"/>
  <c r="CO495" i="17"/>
  <c r="CP495" i="17"/>
  <c r="H314" i="17" l="1"/>
  <c r="I314" i="17" s="1"/>
  <c r="B315" i="17" s="1"/>
  <c r="C315" i="17" s="1"/>
  <c r="S315" i="17" s="1"/>
  <c r="S314" i="17"/>
  <c r="CD337" i="17"/>
  <c r="CE337" i="17" s="1"/>
  <c r="U343" i="17" s="1"/>
  <c r="CH337" i="17"/>
  <c r="CF337" i="17"/>
  <c r="Q342" i="17"/>
  <c r="CG337" i="17"/>
  <c r="CI337" i="17" s="1"/>
  <c r="CJ337" i="17" s="1"/>
  <c r="M314" i="16"/>
  <c r="CL496" i="17"/>
  <c r="CN496" i="17" s="1"/>
  <c r="CO496" i="17" s="1"/>
  <c r="CP496" i="17"/>
  <c r="A315" i="17" l="1"/>
  <c r="D315" i="17"/>
  <c r="CG338" i="17"/>
  <c r="CF338" i="17"/>
  <c r="M315" i="16"/>
  <c r="CD338" i="17"/>
  <c r="CE338" i="17" s="1"/>
  <c r="U344" i="17" s="1"/>
  <c r="Q343" i="17"/>
  <c r="CH338" i="17"/>
  <c r="CL497" i="17"/>
  <c r="CN497" i="17" s="1"/>
  <c r="CO497" i="17" s="1"/>
  <c r="CP497" i="17"/>
  <c r="E315" i="17" l="1"/>
  <c r="H315" i="17" s="1"/>
  <c r="I315" i="17" s="1"/>
  <c r="CI338" i="17"/>
  <c r="CJ338" i="17" s="1"/>
  <c r="CL498" i="17"/>
  <c r="CN498" i="17" s="1"/>
  <c r="CO498" i="17" s="1"/>
  <c r="CP498" i="17"/>
  <c r="B316" i="17" l="1"/>
  <c r="C316" i="17" s="1"/>
  <c r="S316" i="17" s="1"/>
  <c r="A316" i="17"/>
  <c r="D316" i="17"/>
  <c r="E316" i="17" s="1"/>
  <c r="H316" i="17" s="1"/>
  <c r="I316" i="17" s="1"/>
  <c r="CE339" i="17"/>
  <c r="U345" i="17" s="1"/>
  <c r="Q344" i="17"/>
  <c r="CD339" i="17"/>
  <c r="CG339" i="17"/>
  <c r="CH339" i="17"/>
  <c r="M316" i="16"/>
  <c r="CF339" i="17"/>
  <c r="CL499" i="17"/>
  <c r="CN499" i="17" s="1"/>
  <c r="CO499" i="17"/>
  <c r="CP499" i="17"/>
  <c r="D317" i="17" l="1"/>
  <c r="E317" i="17" s="1"/>
  <c r="B317" i="17"/>
  <c r="C317" i="17" s="1"/>
  <c r="S317" i="17" s="1"/>
  <c r="A317" i="17"/>
  <c r="CI339" i="17"/>
  <c r="CJ339" i="17" s="1"/>
  <c r="CL500" i="17"/>
  <c r="CN500" i="17" s="1"/>
  <c r="CO500" i="17"/>
  <c r="CP500" i="17"/>
  <c r="H317" i="17" l="1"/>
  <c r="I317" i="17" s="1"/>
  <c r="CD340" i="17"/>
  <c r="CE340" i="17" s="1"/>
  <c r="U346" i="17" s="1"/>
  <c r="CH340" i="17"/>
  <c r="Q345" i="17"/>
  <c r="CG340" i="17"/>
  <c r="CF340" i="17"/>
  <c r="M317" i="16"/>
  <c r="CL501" i="17"/>
  <c r="CN501" i="17" s="1"/>
  <c r="CO501" i="17" s="1"/>
  <c r="CP501" i="17"/>
  <c r="CI340" i="17" l="1"/>
  <c r="CJ340" i="17" s="1"/>
  <c r="CD341" i="17" s="1"/>
  <c r="CE341" i="17" s="1"/>
  <c r="U347" i="17" s="1"/>
  <c r="D318" i="17"/>
  <c r="E318" i="17" s="1"/>
  <c r="A318" i="17"/>
  <c r="B318" i="17"/>
  <c r="C318" i="17" s="1"/>
  <c r="S318" i="17" s="1"/>
  <c r="M318" i="16"/>
  <c r="CL502" i="17"/>
  <c r="CN502" i="17" s="1"/>
  <c r="CO502" i="17" s="1"/>
  <c r="CP502" i="17"/>
  <c r="Q346" i="17" l="1"/>
  <c r="H318" i="17"/>
  <c r="I318" i="17" s="1"/>
  <c r="CG341" i="17"/>
  <c r="CH341" i="17"/>
  <c r="CF341" i="17"/>
  <c r="CL503" i="17"/>
  <c r="CN503" i="17" s="1"/>
  <c r="CO503" i="17" s="1"/>
  <c r="CP503" i="17"/>
  <c r="B319" i="17" l="1"/>
  <c r="C319" i="17" s="1"/>
  <c r="S319" i="17" s="1"/>
  <c r="A319" i="17"/>
  <c r="D319" i="17"/>
  <c r="E319" i="17" s="1"/>
  <c r="CI341" i="17"/>
  <c r="CJ341" i="17" s="1"/>
  <c r="CL504" i="17"/>
  <c r="CN504" i="17" s="1"/>
  <c r="CO504" i="17" s="1"/>
  <c r="CP504" i="17"/>
  <c r="H319" i="17" l="1"/>
  <c r="I319" i="17" s="1"/>
  <c r="CG342" i="17"/>
  <c r="CD342" i="17"/>
  <c r="CE342" i="17" s="1"/>
  <c r="U348" i="17" s="1"/>
  <c r="CH342" i="17"/>
  <c r="CF342" i="17"/>
  <c r="Q347" i="17"/>
  <c r="M319" i="16"/>
  <c r="CL505" i="17"/>
  <c r="CN505" i="17" s="1"/>
  <c r="CO505" i="17"/>
  <c r="O252" i="17"/>
  <c r="CP505" i="17"/>
  <c r="CI342" i="17" l="1"/>
  <c r="CJ342" i="17" s="1"/>
  <c r="B320" i="17"/>
  <c r="C320" i="17" s="1"/>
  <c r="S320" i="17" s="1"/>
  <c r="A320" i="17"/>
  <c r="D320" i="17"/>
  <c r="E320" i="17" s="1"/>
  <c r="CL506" i="17"/>
  <c r="CN506" i="17" s="1"/>
  <c r="CO506" i="17" s="1"/>
  <c r="CP506" i="17"/>
  <c r="K224" i="16"/>
  <c r="O241" i="17"/>
  <c r="H320" i="17" l="1"/>
  <c r="I320" i="17" s="1"/>
  <c r="Q348" i="17"/>
  <c r="CH343" i="17"/>
  <c r="CF343" i="17"/>
  <c r="M320" i="16"/>
  <c r="CD343" i="17"/>
  <c r="CE343" i="17" s="1"/>
  <c r="U349" i="17" s="1"/>
  <c r="CG343" i="17"/>
  <c r="CI343" i="17" s="1"/>
  <c r="CJ343" i="17" s="1"/>
  <c r="CL507" i="17"/>
  <c r="CN507" i="17" s="1"/>
  <c r="CO507" i="17" s="1"/>
  <c r="CP507" i="17"/>
  <c r="O242" i="17"/>
  <c r="K213" i="16"/>
  <c r="M321" i="16" l="1"/>
  <c r="CD344" i="17"/>
  <c r="CE344" i="17" s="1"/>
  <c r="U350" i="17" s="1"/>
  <c r="CG344" i="17"/>
  <c r="CH344" i="17"/>
  <c r="Q349" i="17"/>
  <c r="CF344" i="17"/>
  <c r="A321" i="17"/>
  <c r="B321" i="17"/>
  <c r="C321" i="17"/>
  <c r="S321" i="17" s="1"/>
  <c r="D321" i="17"/>
  <c r="E321" i="17" s="1"/>
  <c r="CL508" i="17"/>
  <c r="CN508" i="17" s="1"/>
  <c r="CO508" i="17" s="1"/>
  <c r="CP508" i="17"/>
  <c r="O243" i="17"/>
  <c r="K214" i="16"/>
  <c r="H321" i="17" l="1"/>
  <c r="I321" i="17" s="1"/>
  <c r="CI344" i="17"/>
  <c r="CJ344" i="17" s="1"/>
  <c r="CL509" i="17"/>
  <c r="CN509" i="17" s="1"/>
  <c r="CO509" i="17" s="1"/>
  <c r="CP509" i="17"/>
  <c r="O244" i="17"/>
  <c r="K215" i="16"/>
  <c r="B322" i="17" l="1"/>
  <c r="C322" i="17" s="1"/>
  <c r="D322" i="17"/>
  <c r="E322" i="17" s="1"/>
  <c r="H322" i="17" s="1"/>
  <c r="I322" i="17" s="1"/>
  <c r="A322" i="17"/>
  <c r="CF345" i="17"/>
  <c r="CD345" i="17"/>
  <c r="CE345" i="17" s="1"/>
  <c r="U351" i="17" s="1"/>
  <c r="CH345" i="17"/>
  <c r="CG345" i="17"/>
  <c r="CI345" i="17" s="1"/>
  <c r="CJ345" i="17" s="1"/>
  <c r="M322" i="16"/>
  <c r="Q350" i="17"/>
  <c r="K216" i="16"/>
  <c r="O245" i="17"/>
  <c r="CL510" i="17"/>
  <c r="CN510" i="17" s="1"/>
  <c r="CO510" i="17" s="1"/>
  <c r="CP510" i="17"/>
  <c r="B323" i="17" l="1"/>
  <c r="C323" i="17" s="1"/>
  <c r="A323" i="17"/>
  <c r="D323" i="17"/>
  <c r="E323" i="17" s="1"/>
  <c r="S322" i="17"/>
  <c r="CG346" i="17"/>
  <c r="Q351" i="17"/>
  <c r="CH346" i="17"/>
  <c r="CD346" i="17"/>
  <c r="CE346" i="17" s="1"/>
  <c r="CF346" i="17"/>
  <c r="M323" i="16"/>
  <c r="CL511" i="17"/>
  <c r="CN511" i="17" s="1"/>
  <c r="CO511" i="17" s="1"/>
  <c r="CP511" i="17"/>
  <c r="K217" i="16"/>
  <c r="O246" i="17"/>
  <c r="S323" i="17" l="1"/>
  <c r="H323" i="17"/>
  <c r="I323" i="17" s="1"/>
  <c r="U352" i="17"/>
  <c r="CI346" i="17"/>
  <c r="CJ346" i="17" s="1"/>
  <c r="O247" i="17"/>
  <c r="K218" i="16"/>
  <c r="CL512" i="17"/>
  <c r="CN512" i="17" s="1"/>
  <c r="CO512" i="17" s="1"/>
  <c r="CP512" i="17"/>
  <c r="CG347" i="17" l="1"/>
  <c r="CF347" i="17"/>
  <c r="M324" i="16"/>
  <c r="Q352" i="17"/>
  <c r="CH347" i="17"/>
  <c r="CD347" i="17"/>
  <c r="CE347" i="17" s="1"/>
  <c r="U353" i="17" s="1"/>
  <c r="D324" i="17"/>
  <c r="E324" i="17" s="1"/>
  <c r="B324" i="17"/>
  <c r="C324" i="17" s="1"/>
  <c r="A324" i="17"/>
  <c r="CL513" i="17"/>
  <c r="CN513" i="17" s="1"/>
  <c r="CO513" i="17" s="1"/>
  <c r="CP513" i="17"/>
  <c r="O248" i="17"/>
  <c r="K219" i="16"/>
  <c r="H324" i="17" l="1"/>
  <c r="I324" i="17" s="1"/>
  <c r="S324" i="17"/>
  <c r="CI347" i="17"/>
  <c r="CJ347" i="17" s="1"/>
  <c r="CL514" i="17"/>
  <c r="CN514" i="17" s="1"/>
  <c r="CO514" i="17" s="1"/>
  <c r="CP514" i="17"/>
  <c r="K220" i="16"/>
  <c r="O249" i="17"/>
  <c r="M325" i="16" l="1"/>
  <c r="CH348" i="17"/>
  <c r="CG348" i="17"/>
  <c r="CD348" i="17"/>
  <c r="CE348" i="17" s="1"/>
  <c r="U354" i="17" s="1"/>
  <c r="Q353" i="17"/>
  <c r="CF348" i="17"/>
  <c r="CI348" i="17" s="1"/>
  <c r="CJ348" i="17" s="1"/>
  <c r="B325" i="17"/>
  <c r="C325" i="17" s="1"/>
  <c r="S325" i="17" s="1"/>
  <c r="A325" i="17"/>
  <c r="D325" i="17"/>
  <c r="E325" i="17" s="1"/>
  <c r="H325" i="17"/>
  <c r="I325" i="17" s="1"/>
  <c r="O250" i="17"/>
  <c r="K221" i="16"/>
  <c r="CL515" i="17"/>
  <c r="CN515" i="17" s="1"/>
  <c r="CO515" i="17" s="1"/>
  <c r="CP515" i="17"/>
  <c r="CD349" i="17" l="1"/>
  <c r="CE349" i="17" s="1"/>
  <c r="Q354" i="17"/>
  <c r="M326" i="16"/>
  <c r="CF349" i="17"/>
  <c r="CH349" i="17"/>
  <c r="CG349" i="17"/>
  <c r="D326" i="17"/>
  <c r="E326" i="17" s="1"/>
  <c r="A326" i="17"/>
  <c r="B326" i="17"/>
  <c r="C326" i="17" s="1"/>
  <c r="S326" i="17" s="1"/>
  <c r="CL516" i="17"/>
  <c r="CN516" i="17" s="1"/>
  <c r="CO516" i="17" s="1"/>
  <c r="CP516" i="17"/>
  <c r="O251" i="17"/>
  <c r="K223" i="16" s="1"/>
  <c r="K222" i="16"/>
  <c r="U355" i="17" l="1"/>
  <c r="CI349" i="17"/>
  <c r="CJ349" i="17" s="1"/>
  <c r="H326" i="17"/>
  <c r="I326" i="17" s="1"/>
  <c r="CL517" i="17"/>
  <c r="CN517" i="17" s="1"/>
  <c r="CO517" i="17" s="1"/>
  <c r="CP517" i="17"/>
  <c r="D327" i="17" l="1"/>
  <c r="E327" i="17" s="1"/>
  <c r="C327" i="17"/>
  <c r="B327" i="17"/>
  <c r="A327" i="17"/>
  <c r="CD350" i="17"/>
  <c r="CE350" i="17" s="1"/>
  <c r="Q355" i="17"/>
  <c r="CG350" i="17"/>
  <c r="M327" i="16"/>
  <c r="CF350" i="17"/>
  <c r="CH350" i="17"/>
  <c r="CI350" i="17" s="1"/>
  <c r="CJ350" i="17" s="1"/>
  <c r="CL518" i="17"/>
  <c r="CN518" i="17" s="1"/>
  <c r="CO518" i="17" s="1"/>
  <c r="CP518" i="17"/>
  <c r="CD351" i="17" l="1"/>
  <c r="CE351" i="17"/>
  <c r="CG351" i="17"/>
  <c r="Q356" i="17"/>
  <c r="M328" i="16"/>
  <c r="CH351" i="17"/>
  <c r="CF351" i="17"/>
  <c r="CI351" i="17" s="1"/>
  <c r="CJ351" i="17" s="1"/>
  <c r="S327" i="17"/>
  <c r="U356" i="17"/>
  <c r="U357" i="17"/>
  <c r="H327" i="17"/>
  <c r="I327" i="17" s="1"/>
  <c r="CL519" i="17"/>
  <c r="CN519" i="17" s="1"/>
  <c r="CO519" i="17"/>
  <c r="CP519" i="17"/>
  <c r="CD352" i="17" l="1"/>
  <c r="CE352" i="17" s="1"/>
  <c r="U358" i="17" s="1"/>
  <c r="CF352" i="17"/>
  <c r="CH352" i="17"/>
  <c r="M329" i="16"/>
  <c r="CG352" i="17"/>
  <c r="CI352" i="17" s="1"/>
  <c r="CJ352" i="17" s="1"/>
  <c r="Q357" i="17"/>
  <c r="D328" i="17"/>
  <c r="E328" i="17" s="1"/>
  <c r="B328" i="17"/>
  <c r="C328" i="17" s="1"/>
  <c r="S328" i="17" s="1"/>
  <c r="A328" i="17"/>
  <c r="CL520" i="17"/>
  <c r="CN520" i="17" s="1"/>
  <c r="CO520" i="17" s="1"/>
  <c r="CP520" i="17"/>
  <c r="CF353" i="17" l="1"/>
  <c r="CI353" i="17" s="1"/>
  <c r="CJ353" i="17" s="1"/>
  <c r="CH353" i="17"/>
  <c r="CD353" i="17"/>
  <c r="CE353" i="17" s="1"/>
  <c r="U359" i="17" s="1"/>
  <c r="CG353" i="17"/>
  <c r="Q358" i="17"/>
  <c r="M330" i="16"/>
  <c r="H328" i="17"/>
  <c r="I328" i="17" s="1"/>
  <c r="CL521" i="17"/>
  <c r="CN521" i="17" s="1"/>
  <c r="CO521" i="17" s="1"/>
  <c r="CP521" i="17"/>
  <c r="CF354" i="17" l="1"/>
  <c r="Q359" i="17"/>
  <c r="CD354" i="17"/>
  <c r="CE354" i="17" s="1"/>
  <c r="M331" i="16"/>
  <c r="CG354" i="17"/>
  <c r="CH354" i="17"/>
  <c r="A329" i="17"/>
  <c r="D329" i="17"/>
  <c r="E329" i="17" s="1"/>
  <c r="B329" i="17"/>
  <c r="C329" i="17" s="1"/>
  <c r="S329" i="17" s="1"/>
  <c r="CL522" i="17"/>
  <c r="CN522" i="17" s="1"/>
  <c r="CO522" i="17" s="1"/>
  <c r="CP522" i="17"/>
  <c r="CI354" i="17" l="1"/>
  <c r="CJ354" i="17" s="1"/>
  <c r="Q360" i="17" s="1"/>
  <c r="U360" i="17"/>
  <c r="H329" i="17"/>
  <c r="I329" i="17" s="1"/>
  <c r="M332" i="16"/>
  <c r="CD355" i="17"/>
  <c r="CE355" i="17"/>
  <c r="CL523" i="17"/>
  <c r="CN523" i="17" s="1"/>
  <c r="CO523" i="17" s="1"/>
  <c r="CP523" i="17"/>
  <c r="CG355" i="17" l="1"/>
  <c r="CF355" i="17"/>
  <c r="CH355" i="17"/>
  <c r="D330" i="17"/>
  <c r="E330" i="17" s="1"/>
  <c r="A330" i="17"/>
  <c r="B330" i="17"/>
  <c r="C330" i="17" s="1"/>
  <c r="S330" i="17" s="1"/>
  <c r="H330" i="17"/>
  <c r="I330" i="17" s="1"/>
  <c r="U361" i="17"/>
  <c r="CL524" i="17"/>
  <c r="CN524" i="17" s="1"/>
  <c r="CO524" i="17"/>
  <c r="CP524" i="17"/>
  <c r="A331" i="17" l="1"/>
  <c r="B331" i="17"/>
  <c r="C331" i="17" s="1"/>
  <c r="S331" i="17" s="1"/>
  <c r="D331" i="17"/>
  <c r="E331" i="17" s="1"/>
  <c r="H331" i="17" s="1"/>
  <c r="I331" i="17" s="1"/>
  <c r="CI355" i="17"/>
  <c r="CJ355" i="17" s="1"/>
  <c r="CL525" i="17"/>
  <c r="CN525" i="17" s="1"/>
  <c r="CO525" i="17" s="1"/>
  <c r="CP525" i="17"/>
  <c r="D332" i="17" l="1"/>
  <c r="E332" i="17" s="1"/>
  <c r="B332" i="17"/>
  <c r="C332" i="17" s="1"/>
  <c r="S332" i="17" s="1"/>
  <c r="A332" i="17"/>
  <c r="H332" i="17"/>
  <c r="I332" i="17" s="1"/>
  <c r="Q361" i="17"/>
  <c r="M333" i="16"/>
  <c r="CH356" i="17"/>
  <c r="CG356" i="17"/>
  <c r="CI356" i="17" s="1"/>
  <c r="CJ356" i="17" s="1"/>
  <c r="CF356" i="17"/>
  <c r="CD356" i="17"/>
  <c r="CE356" i="17" s="1"/>
  <c r="U362" i="17" s="1"/>
  <c r="CL526" i="17"/>
  <c r="CN526" i="17" s="1"/>
  <c r="CO526" i="17" s="1"/>
  <c r="CP526" i="17"/>
  <c r="Q362" i="17" l="1"/>
  <c r="CD357" i="17"/>
  <c r="CE357" i="17" s="1"/>
  <c r="U363" i="17" s="1"/>
  <c r="CG357" i="17"/>
  <c r="CH357" i="17"/>
  <c r="M334" i="16"/>
  <c r="CF357" i="17"/>
  <c r="CI357" i="17" s="1"/>
  <c r="CJ357" i="17" s="1"/>
  <c r="D333" i="17"/>
  <c r="E333" i="17" s="1"/>
  <c r="A333" i="17"/>
  <c r="B333" i="17"/>
  <c r="C333" i="17" s="1"/>
  <c r="S333" i="17" s="1"/>
  <c r="H333" i="17"/>
  <c r="I333" i="17" s="1"/>
  <c r="B334" i="17" s="1"/>
  <c r="C334" i="17" s="1"/>
  <c r="S334" i="17" s="1"/>
  <c r="CL527" i="17"/>
  <c r="CN527" i="17" s="1"/>
  <c r="CO527" i="17"/>
  <c r="CP527" i="17"/>
  <c r="A334" i="17"/>
  <c r="CG358" i="17" l="1"/>
  <c r="Q363" i="17"/>
  <c r="M335" i="16"/>
  <c r="CH358" i="17"/>
  <c r="CF358" i="17"/>
  <c r="CD358" i="17"/>
  <c r="CE358" i="17" s="1"/>
  <c r="U364" i="17" s="1"/>
  <c r="D334" i="17"/>
  <c r="E334" i="17" s="1"/>
  <c r="CI358" i="17"/>
  <c r="CJ358" i="17" s="1"/>
  <c r="Q364" i="17" s="1"/>
  <c r="CL528" i="17"/>
  <c r="CN528" i="17" s="1"/>
  <c r="CO528" i="17" s="1"/>
  <c r="CP528" i="17"/>
  <c r="M336" i="16" l="1"/>
  <c r="CD359" i="17"/>
  <c r="CE359" i="17" s="1"/>
  <c r="CH359" i="17"/>
  <c r="CF359" i="17"/>
  <c r="H334" i="17"/>
  <c r="I334" i="17" s="1"/>
  <c r="CG359" i="17"/>
  <c r="U365" i="17"/>
  <c r="CI359" i="17"/>
  <c r="CJ359" i="17" s="1"/>
  <c r="CL529" i="17"/>
  <c r="CN529" i="17" s="1"/>
  <c r="CO529" i="17"/>
  <c r="CP529" i="17"/>
  <c r="B335" i="17"/>
  <c r="C335" i="17" s="1"/>
  <c r="S335" i="17" s="1"/>
  <c r="D335" i="17"/>
  <c r="E335" i="17" s="1"/>
  <c r="A335" i="17"/>
  <c r="CD360" i="17" l="1"/>
  <c r="CE360" i="17" s="1"/>
  <c r="CF360" i="17"/>
  <c r="M337" i="16"/>
  <c r="CG360" i="17"/>
  <c r="CH360" i="17"/>
  <c r="Q365" i="17"/>
  <c r="CL530" i="17"/>
  <c r="CN530" i="17" s="1"/>
  <c r="CO530" i="17" s="1"/>
  <c r="CP530" i="17"/>
  <c r="H335" i="17"/>
  <c r="I335" i="17" s="1"/>
  <c r="CI360" i="17" l="1"/>
  <c r="CJ360" i="17" s="1"/>
  <c r="CF361" i="17"/>
  <c r="CE361" i="17"/>
  <c r="U367" i="17" s="1"/>
  <c r="CG361" i="17"/>
  <c r="Q366" i="17"/>
  <c r="CD361" i="17"/>
  <c r="M338" i="16"/>
  <c r="CH361" i="17"/>
  <c r="U366" i="17"/>
  <c r="CL531" i="17"/>
  <c r="CN531" i="17" s="1"/>
  <c r="O264" i="17"/>
  <c r="CO531" i="17"/>
  <c r="CP531" i="17"/>
  <c r="D336" i="17"/>
  <c r="E336" i="17" s="1"/>
  <c r="B336" i="17"/>
  <c r="C336" i="17" s="1"/>
  <c r="S336" i="17" s="1"/>
  <c r="A336" i="17"/>
  <c r="CI361" i="17" l="1"/>
  <c r="CJ361" i="17" s="1"/>
  <c r="CL532" i="17"/>
  <c r="CN532" i="17" s="1"/>
  <c r="CO532" i="17"/>
  <c r="CP532" i="17"/>
  <c r="K236" i="16"/>
  <c r="O253" i="17"/>
  <c r="H336" i="17"/>
  <c r="I336" i="17" s="1"/>
  <c r="CG362" i="17" l="1"/>
  <c r="CF362" i="17"/>
  <c r="M339" i="16"/>
  <c r="CE362" i="17"/>
  <c r="CD362" i="17"/>
  <c r="CH362" i="17"/>
  <c r="Q367" i="17"/>
  <c r="B337" i="17"/>
  <c r="C337" i="17" s="1"/>
  <c r="S337" i="17" s="1"/>
  <c r="D337" i="17"/>
  <c r="E337" i="17" s="1"/>
  <c r="A337" i="17"/>
  <c r="O254" i="17"/>
  <c r="K225" i="16"/>
  <c r="CL533" i="17"/>
  <c r="CN533" i="17" s="1"/>
  <c r="CO533" i="17"/>
  <c r="CP533" i="17"/>
  <c r="U368" i="17" l="1"/>
  <c r="CI362" i="17"/>
  <c r="CJ362" i="17" s="1"/>
  <c r="O255" i="17"/>
  <c r="K226" i="16"/>
  <c r="CL534" i="17"/>
  <c r="CN534" i="17" s="1"/>
  <c r="CO534" i="17" s="1"/>
  <c r="CP534" i="17"/>
  <c r="H337" i="17"/>
  <c r="I337" i="17" s="1"/>
  <c r="CG363" i="17" l="1"/>
  <c r="M340" i="16"/>
  <c r="Q368" i="17"/>
  <c r="CD363" i="17"/>
  <c r="CE363" i="17" s="1"/>
  <c r="CF363" i="17"/>
  <c r="CH363" i="17"/>
  <c r="CL535" i="17"/>
  <c r="CN535" i="17" s="1"/>
  <c r="CO535" i="17" s="1"/>
  <c r="CP535" i="17"/>
  <c r="B338" i="17"/>
  <c r="C338" i="17" s="1"/>
  <c r="S338" i="17" s="1"/>
  <c r="D338" i="17"/>
  <c r="E338" i="17" s="1"/>
  <c r="A338" i="17"/>
  <c r="K227" i="16"/>
  <c r="O256" i="17"/>
  <c r="U369" i="17" l="1"/>
  <c r="CI363" i="17"/>
  <c r="CJ363" i="17" s="1"/>
  <c r="CL536" i="17"/>
  <c r="CN536" i="17" s="1"/>
  <c r="CO536" i="17" s="1"/>
  <c r="CP536" i="17"/>
  <c r="K228" i="16"/>
  <c r="O257" i="17"/>
  <c r="H338" i="17"/>
  <c r="I338" i="17" s="1"/>
  <c r="CH364" i="17" l="1"/>
  <c r="CF364" i="17"/>
  <c r="M341" i="16"/>
  <c r="CG364" i="17"/>
  <c r="CI364" i="17" s="1"/>
  <c r="CJ364" i="17" s="1"/>
  <c r="Q369" i="17"/>
  <c r="CD364" i="17"/>
  <c r="CE364" i="17" s="1"/>
  <c r="CL537" i="17"/>
  <c r="CN537" i="17" s="1"/>
  <c r="CO537" i="17" s="1"/>
  <c r="CP537" i="17"/>
  <c r="D339" i="17"/>
  <c r="E339" i="17" s="1"/>
  <c r="B339" i="17"/>
  <c r="C339" i="17" s="1"/>
  <c r="S339" i="17" s="1"/>
  <c r="A339" i="17"/>
  <c r="O258" i="17"/>
  <c r="K229" i="16"/>
  <c r="CH365" i="17" l="1"/>
  <c r="CD365" i="17"/>
  <c r="CE365" i="17" s="1"/>
  <c r="U371" i="17" s="1"/>
  <c r="CF365" i="17"/>
  <c r="Q370" i="17"/>
  <c r="CG365" i="17"/>
  <c r="CI365" i="17" s="1"/>
  <c r="CJ365" i="17" s="1"/>
  <c r="M342" i="16"/>
  <c r="U370" i="17"/>
  <c r="CL538" i="17"/>
  <c r="CN538" i="17" s="1"/>
  <c r="CO538" i="17" s="1"/>
  <c r="CP538" i="17"/>
  <c r="O259" i="17"/>
  <c r="K230" i="16"/>
  <c r="H339" i="17"/>
  <c r="I339" i="17" s="1"/>
  <c r="CH366" i="17" l="1"/>
  <c r="Q371" i="17"/>
  <c r="CG366" i="17"/>
  <c r="CF366" i="17"/>
  <c r="M343" i="16"/>
  <c r="CD366" i="17"/>
  <c r="CE366" i="17" s="1"/>
  <c r="CL539" i="17"/>
  <c r="CN539" i="17" s="1"/>
  <c r="CO539" i="17" s="1"/>
  <c r="CP539" i="17"/>
  <c r="D340" i="17"/>
  <c r="E340" i="17" s="1"/>
  <c r="B340" i="17"/>
  <c r="C340" i="17"/>
  <c r="S340" i="17" s="1"/>
  <c r="A340" i="17"/>
  <c r="K231" i="16"/>
  <c r="O260" i="17"/>
  <c r="U372" i="17" l="1"/>
  <c r="CI366" i="17"/>
  <c r="CJ366" i="17" s="1"/>
  <c r="CL540" i="17"/>
  <c r="CN540" i="17" s="1"/>
  <c r="CO540" i="17" s="1"/>
  <c r="CP540" i="17"/>
  <c r="H340" i="17"/>
  <c r="I340" i="17" s="1"/>
  <c r="K232" i="16"/>
  <c r="O261" i="17"/>
  <c r="Q372" i="17" l="1"/>
  <c r="CD367" i="17"/>
  <c r="CF367" i="17"/>
  <c r="CI367" i="17" s="1"/>
  <c r="CJ367" i="17" s="1"/>
  <c r="CH367" i="17"/>
  <c r="CG367" i="17"/>
  <c r="CE367" i="17"/>
  <c r="M344" i="16"/>
  <c r="CL541" i="17"/>
  <c r="CN541" i="17" s="1"/>
  <c r="CO541" i="17" s="1"/>
  <c r="CP541" i="17"/>
  <c r="B341" i="17"/>
  <c r="C341" i="17" s="1"/>
  <c r="D341" i="17"/>
  <c r="E341" i="17" s="1"/>
  <c r="A341" i="17"/>
  <c r="O262" i="17"/>
  <c r="K233" i="16"/>
  <c r="CH368" i="17" l="1"/>
  <c r="CD368" i="17"/>
  <c r="CE368" i="17" s="1"/>
  <c r="U374" i="17" s="1"/>
  <c r="CF368" i="17"/>
  <c r="M345" i="16"/>
  <c r="CG368" i="17"/>
  <c r="Q373" i="17"/>
  <c r="CI368" i="17"/>
  <c r="CJ368" i="17" s="1"/>
  <c r="U373" i="17"/>
  <c r="CL542" i="17"/>
  <c r="CN542" i="17" s="1"/>
  <c r="CO542" i="17"/>
  <c r="CP542" i="17"/>
  <c r="S341" i="17"/>
  <c r="H341" i="17"/>
  <c r="I341" i="17" s="1"/>
  <c r="O263" i="17"/>
  <c r="K235" i="16" s="1"/>
  <c r="K234" i="16"/>
  <c r="CF369" i="17" l="1"/>
  <c r="CE369" i="17"/>
  <c r="CG369" i="17"/>
  <c r="Q374" i="17"/>
  <c r="CD369" i="17"/>
  <c r="CH369" i="17"/>
  <c r="M346" i="16"/>
  <c r="CL543" i="17"/>
  <c r="CN543" i="17" s="1"/>
  <c r="CO543" i="17" s="1"/>
  <c r="CP543" i="17"/>
  <c r="B342" i="17"/>
  <c r="D342" i="17"/>
  <c r="E342" i="17" s="1"/>
  <c r="C342" i="17"/>
  <c r="S342" i="17" s="1"/>
  <c r="A342" i="17"/>
  <c r="U375" i="17" l="1"/>
  <c r="CI369" i="17"/>
  <c r="CJ369" i="17" s="1"/>
  <c r="CL544" i="17"/>
  <c r="CN544" i="17" s="1"/>
  <c r="CO544" i="17" s="1"/>
  <c r="CP544" i="17"/>
  <c r="H342" i="17"/>
  <c r="I342" i="17" s="1"/>
  <c r="CF370" i="17" l="1"/>
  <c r="M347" i="16"/>
  <c r="Q375" i="17"/>
  <c r="CH370" i="17"/>
  <c r="CG370" i="17"/>
  <c r="CD370" i="17"/>
  <c r="CE370" i="17" s="1"/>
  <c r="CL545" i="17"/>
  <c r="CN545" i="17" s="1"/>
  <c r="CO545" i="17" s="1"/>
  <c r="CP545" i="17"/>
  <c r="B343" i="17"/>
  <c r="C343" i="17" s="1"/>
  <c r="D343" i="17"/>
  <c r="E343" i="17" s="1"/>
  <c r="A343" i="17"/>
  <c r="CI370" i="17" l="1"/>
  <c r="CJ370" i="17" s="1"/>
  <c r="CG371" i="17"/>
  <c r="CD371" i="17"/>
  <c r="CE371" i="17" s="1"/>
  <c r="U377" i="17" s="1"/>
  <c r="M348" i="16"/>
  <c r="CH371" i="17"/>
  <c r="Q376" i="17"/>
  <c r="CF371" i="17"/>
  <c r="CI371" i="17" s="1"/>
  <c r="CJ371" i="17" s="1"/>
  <c r="U376" i="17"/>
  <c r="CL546" i="17"/>
  <c r="CN546" i="17" s="1"/>
  <c r="CO546" i="17" s="1"/>
  <c r="CP546" i="17"/>
  <c r="S343" i="17"/>
  <c r="H343" i="17"/>
  <c r="I343" i="17" s="1"/>
  <c r="CD372" i="17" l="1"/>
  <c r="CE372" i="17" s="1"/>
  <c r="U378" i="17" s="1"/>
  <c r="CH372" i="17"/>
  <c r="CF372" i="17"/>
  <c r="M349" i="16"/>
  <c r="Q377" i="17"/>
  <c r="CG372" i="17"/>
  <c r="CI372" i="17"/>
  <c r="CJ372" i="17" s="1"/>
  <c r="CL547" i="17"/>
  <c r="CN547" i="17" s="1"/>
  <c r="CO547" i="17" s="1"/>
  <c r="CP547" i="17"/>
  <c r="D344" i="17"/>
  <c r="E344" i="17" s="1"/>
  <c r="B344" i="17"/>
  <c r="C344" i="17" s="1"/>
  <c r="A344" i="17"/>
  <c r="S344" i="17" l="1"/>
  <c r="H344" i="17"/>
  <c r="I344" i="17" s="1"/>
  <c r="CH373" i="17"/>
  <c r="CF373" i="17"/>
  <c r="Q378" i="17"/>
  <c r="M350" i="16"/>
  <c r="CG373" i="17"/>
  <c r="CD373" i="17"/>
  <c r="CE373" i="17" s="1"/>
  <c r="U379" i="17" s="1"/>
  <c r="CL548" i="17"/>
  <c r="CN548" i="17" s="1"/>
  <c r="CO548" i="17" s="1"/>
  <c r="CP548" i="17"/>
  <c r="D345" i="17"/>
  <c r="E345" i="17" s="1"/>
  <c r="B345" i="17"/>
  <c r="C345" i="17" s="1"/>
  <c r="S345" i="17" s="1"/>
  <c r="A345" i="17"/>
  <c r="CI373" i="17" l="1"/>
  <c r="CJ373" i="17" s="1"/>
  <c r="CL549" i="17"/>
  <c r="CN549" i="17" s="1"/>
  <c r="CO549" i="17"/>
  <c r="CP549" i="17"/>
  <c r="H345" i="17"/>
  <c r="I345" i="17" s="1"/>
  <c r="CD374" i="17" l="1"/>
  <c r="M351" i="16"/>
  <c r="CH374" i="17"/>
  <c r="Q379" i="17"/>
  <c r="CE374" i="17"/>
  <c r="U380" i="17" s="1"/>
  <c r="CG374" i="17"/>
  <c r="CF374" i="17"/>
  <c r="CI374" i="17" s="1"/>
  <c r="CJ374" i="17" s="1"/>
  <c r="B346" i="17"/>
  <c r="C346" i="17"/>
  <c r="S346" i="17" s="1"/>
  <c r="D346" i="17"/>
  <c r="E346" i="17" s="1"/>
  <c r="A346" i="17"/>
  <c r="CL550" i="17"/>
  <c r="CN550" i="17" s="1"/>
  <c r="CO550" i="17"/>
  <c r="CP550" i="17"/>
  <c r="CH375" i="17" l="1"/>
  <c r="CG375" i="17"/>
  <c r="M352" i="16"/>
  <c r="Q380" i="17"/>
  <c r="CD375" i="17"/>
  <c r="CE375" i="17" s="1"/>
  <c r="U381" i="17" s="1"/>
  <c r="CF375" i="17"/>
  <c r="CL551" i="17"/>
  <c r="CN551" i="17" s="1"/>
  <c r="CO551" i="17" s="1"/>
  <c r="CP551" i="17"/>
  <c r="H346" i="17"/>
  <c r="I346" i="17" s="1"/>
  <c r="CI375" i="17" l="1"/>
  <c r="CJ375" i="17" s="1"/>
  <c r="CG376" i="17"/>
  <c r="Q381" i="17"/>
  <c r="CD376" i="17"/>
  <c r="CE376" i="17" s="1"/>
  <c r="U382" i="17" s="1"/>
  <c r="CH376" i="17"/>
  <c r="CF376" i="17"/>
  <c r="M353" i="16"/>
  <c r="CL552" i="17"/>
  <c r="CN552" i="17" s="1"/>
  <c r="CO552" i="17" s="1"/>
  <c r="CP552" i="17"/>
  <c r="B347" i="17"/>
  <c r="C347" i="17" s="1"/>
  <c r="S347" i="17" s="1"/>
  <c r="D347" i="17"/>
  <c r="E347" i="17" s="1"/>
  <c r="A347" i="17"/>
  <c r="CI376" i="17" l="1"/>
  <c r="CJ376" i="17" s="1"/>
  <c r="M354" i="16" s="1"/>
  <c r="CF377" i="17"/>
  <c r="CL553" i="17"/>
  <c r="CN553" i="17" s="1"/>
  <c r="CO553" i="17" s="1"/>
  <c r="CP553" i="17"/>
  <c r="H347" i="17"/>
  <c r="I347" i="17" s="1"/>
  <c r="CI377" i="17" l="1"/>
  <c r="CJ377" i="17" s="1"/>
  <c r="CD378" i="17" s="1"/>
  <c r="CD377" i="17"/>
  <c r="CE377" i="17" s="1"/>
  <c r="U383" i="17" s="1"/>
  <c r="CG377" i="17"/>
  <c r="CH377" i="17"/>
  <c r="Q382" i="17"/>
  <c r="Q383" i="17"/>
  <c r="CL554" i="17"/>
  <c r="CN554" i="17" s="1"/>
  <c r="CO554" i="17" s="1"/>
  <c r="CP554" i="17"/>
  <c r="D348" i="17"/>
  <c r="E348" i="17" s="1"/>
  <c r="B348" i="17"/>
  <c r="C348" i="17" s="1"/>
  <c r="S348" i="17" s="1"/>
  <c r="A348" i="17"/>
  <c r="M355" i="16" l="1"/>
  <c r="CE378" i="17"/>
  <c r="U384" i="17" s="1"/>
  <c r="CF378" i="17"/>
  <c r="CH378" i="17"/>
  <c r="CG378" i="17"/>
  <c r="H348" i="17"/>
  <c r="I348" i="17" s="1"/>
  <c r="D349" i="17" s="1"/>
  <c r="E349" i="17" s="1"/>
  <c r="CL555" i="17"/>
  <c r="CN555" i="17" s="1"/>
  <c r="CO555" i="17" s="1"/>
  <c r="CP555" i="17"/>
  <c r="B349" i="17"/>
  <c r="C349" i="17" s="1"/>
  <c r="S349" i="17" s="1"/>
  <c r="A349" i="17"/>
  <c r="CI378" i="17" l="1"/>
  <c r="CJ378" i="17" s="1"/>
  <c r="H349" i="17"/>
  <c r="I349" i="17" s="1"/>
  <c r="CL556" i="17"/>
  <c r="CN556" i="17" s="1"/>
  <c r="CO556" i="17" s="1"/>
  <c r="CP556" i="17"/>
  <c r="M356" i="16" l="1"/>
  <c r="CD379" i="17"/>
  <c r="CE379" i="17" s="1"/>
  <c r="U385" i="17" s="1"/>
  <c r="CG379" i="17"/>
  <c r="Q384" i="17"/>
  <c r="CH379" i="17"/>
  <c r="CF379" i="17"/>
  <c r="CI379" i="17" s="1"/>
  <c r="CJ379" i="17" s="1"/>
  <c r="CL557" i="17"/>
  <c r="CN557" i="17" s="1"/>
  <c r="CO557" i="17" s="1"/>
  <c r="O276" i="17"/>
  <c r="CP557" i="17"/>
  <c r="B350" i="17"/>
  <c r="C350" i="17" s="1"/>
  <c r="S350" i="17" s="1"/>
  <c r="D350" i="17"/>
  <c r="E350" i="17" s="1"/>
  <c r="A350" i="17"/>
  <c r="CH380" i="17" l="1"/>
  <c r="Q385" i="17"/>
  <c r="CF380" i="17"/>
  <c r="CD380" i="17"/>
  <c r="CE380" i="17" s="1"/>
  <c r="M357" i="16"/>
  <c r="CG380" i="17"/>
  <c r="U386" i="17"/>
  <c r="CI380" i="17"/>
  <c r="CJ380" i="17" s="1"/>
  <c r="CL558" i="17"/>
  <c r="CN558" i="17" s="1"/>
  <c r="CO558" i="17" s="1"/>
  <c r="CP558" i="17"/>
  <c r="K248" i="16"/>
  <c r="O265" i="17"/>
  <c r="H350" i="17"/>
  <c r="I350" i="17" s="1"/>
  <c r="CD381" i="17" l="1"/>
  <c r="CE381" i="17" s="1"/>
  <c r="CH381" i="17"/>
  <c r="CF381" i="17"/>
  <c r="Q386" i="17"/>
  <c r="CG381" i="17"/>
  <c r="M358" i="16"/>
  <c r="CI381" i="17"/>
  <c r="CJ381" i="17" s="1"/>
  <c r="B351" i="17"/>
  <c r="C351" i="17" s="1"/>
  <c r="S351" i="17" s="1"/>
  <c r="D351" i="17"/>
  <c r="E351" i="17" s="1"/>
  <c r="A351" i="17"/>
  <c r="CL559" i="17"/>
  <c r="CN559" i="17" s="1"/>
  <c r="CO559" i="17"/>
  <c r="CP559" i="17"/>
  <c r="O266" i="17"/>
  <c r="K237" i="16"/>
  <c r="CH382" i="17" l="1"/>
  <c r="CI382" i="17" s="1"/>
  <c r="CJ382" i="17" s="1"/>
  <c r="CF382" i="17"/>
  <c r="CD382" i="17"/>
  <c r="CE382" i="17" s="1"/>
  <c r="U388" i="17" s="1"/>
  <c r="CG382" i="17"/>
  <c r="M359" i="16"/>
  <c r="Q387" i="17"/>
  <c r="U387" i="17"/>
  <c r="CL560" i="17"/>
  <c r="CN560" i="17" s="1"/>
  <c r="CO560" i="17" s="1"/>
  <c r="CP560" i="17"/>
  <c r="K238" i="16"/>
  <c r="O267" i="17"/>
  <c r="H351" i="17"/>
  <c r="I351" i="17" s="1"/>
  <c r="CF383" i="17" l="1"/>
  <c r="CD383" i="17"/>
  <c r="CE383" i="17" s="1"/>
  <c r="CG383" i="17"/>
  <c r="CH383" i="17"/>
  <c r="M360" i="16"/>
  <c r="Q388" i="17"/>
  <c r="D352" i="17"/>
  <c r="E352" i="17" s="1"/>
  <c r="B352" i="17"/>
  <c r="C352" i="17" s="1"/>
  <c r="S352" i="17" s="1"/>
  <c r="A352" i="17"/>
  <c r="CL561" i="17"/>
  <c r="CN561" i="17" s="1"/>
  <c r="CO561" i="17" s="1"/>
  <c r="CP561" i="17"/>
  <c r="O268" i="17"/>
  <c r="K239" i="16"/>
  <c r="U389" i="17" l="1"/>
  <c r="CI383" i="17"/>
  <c r="CJ383" i="17" s="1"/>
  <c r="CL562" i="17"/>
  <c r="CN562" i="17" s="1"/>
  <c r="CO562" i="17" s="1"/>
  <c r="CP562" i="17"/>
  <c r="H352" i="17"/>
  <c r="I352" i="17" s="1"/>
  <c r="O269" i="17"/>
  <c r="K240" i="16"/>
  <c r="CG384" i="17" l="1"/>
  <c r="Q389" i="17"/>
  <c r="CH384" i="17"/>
  <c r="CD384" i="17"/>
  <c r="CE384" i="17" s="1"/>
  <c r="CF384" i="17"/>
  <c r="M361" i="16"/>
  <c r="B353" i="17"/>
  <c r="C353" i="17" s="1"/>
  <c r="S353" i="17" s="1"/>
  <c r="D353" i="17"/>
  <c r="E353" i="17" s="1"/>
  <c r="A353" i="17"/>
  <c r="CL563" i="17"/>
  <c r="CN563" i="17" s="1"/>
  <c r="CO563" i="17" s="1"/>
  <c r="CP563" i="17"/>
  <c r="O270" i="17"/>
  <c r="K241" i="16"/>
  <c r="U390" i="17" l="1"/>
  <c r="CI384" i="17"/>
  <c r="CJ384" i="17" s="1"/>
  <c r="CL564" i="17"/>
  <c r="CN564" i="17" s="1"/>
  <c r="CO564" i="17" s="1"/>
  <c r="CP564" i="17"/>
  <c r="K242" i="16"/>
  <c r="O271" i="17"/>
  <c r="H353" i="17"/>
  <c r="I353" i="17" s="1"/>
  <c r="CG385" i="17" l="1"/>
  <c r="M362" i="16"/>
  <c r="CH385" i="17"/>
  <c r="Q390" i="17"/>
  <c r="CD385" i="17"/>
  <c r="CE385" i="17" s="1"/>
  <c r="CF385" i="17"/>
  <c r="CI385" i="17" s="1"/>
  <c r="CJ385" i="17" s="1"/>
  <c r="CL565" i="17"/>
  <c r="CN565" i="17" s="1"/>
  <c r="CO565" i="17"/>
  <c r="CP565" i="17"/>
  <c r="B354" i="17"/>
  <c r="C354" i="17" s="1"/>
  <c r="S354" i="17" s="1"/>
  <c r="D354" i="17"/>
  <c r="E354" i="17" s="1"/>
  <c r="A354" i="17"/>
  <c r="O272" i="17"/>
  <c r="K243" i="16"/>
  <c r="CD386" i="17" l="1"/>
  <c r="M363" i="16"/>
  <c r="CH386" i="17"/>
  <c r="Q391" i="17"/>
  <c r="CE386" i="17"/>
  <c r="U392" i="17" s="1"/>
  <c r="CG386" i="17"/>
  <c r="CF386" i="17"/>
  <c r="CI386" i="17" s="1"/>
  <c r="CJ386" i="17" s="1"/>
  <c r="U391" i="17"/>
  <c r="O273" i="17"/>
  <c r="K244" i="16"/>
  <c r="CL566" i="17"/>
  <c r="CN566" i="17" s="1"/>
  <c r="CO566" i="17"/>
  <c r="CP566" i="17"/>
  <c r="H354" i="17"/>
  <c r="I354" i="17" s="1"/>
  <c r="CH387" i="17" l="1"/>
  <c r="M364" i="16"/>
  <c r="CF387" i="17"/>
  <c r="Q392" i="17"/>
  <c r="CD387" i="17"/>
  <c r="CE387" i="17" s="1"/>
  <c r="U393" i="17" s="1"/>
  <c r="CG387" i="17"/>
  <c r="CL567" i="17"/>
  <c r="CN567" i="17" s="1"/>
  <c r="CO567" i="17" s="1"/>
  <c r="CP567" i="17"/>
  <c r="D355" i="17"/>
  <c r="E355" i="17" s="1"/>
  <c r="B355" i="17"/>
  <c r="C355" i="17" s="1"/>
  <c r="S355" i="17" s="1"/>
  <c r="A355" i="17"/>
  <c r="O274" i="17"/>
  <c r="K245" i="16"/>
  <c r="CI387" i="17" l="1"/>
  <c r="CJ387" i="17" s="1"/>
  <c r="K246" i="16"/>
  <c r="O275" i="17"/>
  <c r="K247" i="16" s="1"/>
  <c r="CL568" i="17"/>
  <c r="CN568" i="17" s="1"/>
  <c r="CO568" i="17" s="1"/>
  <c r="CP568" i="17"/>
  <c r="H355" i="17"/>
  <c r="I355" i="17" s="1"/>
  <c r="CD388" i="17" l="1"/>
  <c r="CE388" i="17" s="1"/>
  <c r="U394" i="17" s="1"/>
  <c r="CH388" i="17"/>
  <c r="CF388" i="17"/>
  <c r="M365" i="16"/>
  <c r="CG388" i="17"/>
  <c r="CI388" i="17" s="1"/>
  <c r="CJ388" i="17" s="1"/>
  <c r="Q393" i="17"/>
  <c r="CL569" i="17"/>
  <c r="CN569" i="17" s="1"/>
  <c r="CO569" i="17"/>
  <c r="CP569" i="17"/>
  <c r="D356" i="17"/>
  <c r="E356" i="17" s="1"/>
  <c r="B356" i="17"/>
  <c r="C356" i="17"/>
  <c r="S356" i="17" s="1"/>
  <c r="A356" i="17"/>
  <c r="CF389" i="17" l="1"/>
  <c r="Q394" i="17"/>
  <c r="CG389" i="17"/>
  <c r="M366" i="16"/>
  <c r="CH389" i="17"/>
  <c r="CI389" i="17" s="1"/>
  <c r="CJ389" i="17" s="1"/>
  <c r="CD389" i="17"/>
  <c r="CE389" i="17" s="1"/>
  <c r="U395" i="17" s="1"/>
  <c r="H356" i="17"/>
  <c r="I356" i="17" s="1"/>
  <c r="CL570" i="17"/>
  <c r="CN570" i="17" s="1"/>
  <c r="CO570" i="17" s="1"/>
  <c r="CP570" i="17"/>
  <c r="CD390" i="17" l="1"/>
  <c r="CF390" i="17"/>
  <c r="CH390" i="17"/>
  <c r="M367" i="16"/>
  <c r="CE390" i="17"/>
  <c r="U396" i="17" s="1"/>
  <c r="Q395" i="17"/>
  <c r="CG390" i="17"/>
  <c r="CL571" i="17"/>
  <c r="CN571" i="17" s="1"/>
  <c r="CO571" i="17" s="1"/>
  <c r="CP571" i="17"/>
  <c r="B357" i="17"/>
  <c r="C357" i="17" s="1"/>
  <c r="S357" i="17" s="1"/>
  <c r="D357" i="17"/>
  <c r="E357" i="17" s="1"/>
  <c r="A357" i="17"/>
  <c r="CI390" i="17" l="1"/>
  <c r="CJ390" i="17" s="1"/>
  <c r="CI391" i="17" s="1"/>
  <c r="CJ391" i="17" s="1"/>
  <c r="CL572" i="17"/>
  <c r="CN572" i="17" s="1"/>
  <c r="CO572" i="17"/>
  <c r="CP572" i="17"/>
  <c r="H357" i="17"/>
  <c r="I357" i="17" s="1"/>
  <c r="CD391" i="17" l="1"/>
  <c r="CF391" i="17"/>
  <c r="CG391" i="17"/>
  <c r="CE391" i="17"/>
  <c r="U397" i="17" s="1"/>
  <c r="M368" i="16"/>
  <c r="Q396" i="17"/>
  <c r="CH391" i="17"/>
  <c r="CI392" i="17"/>
  <c r="CJ392" i="17" s="1"/>
  <c r="CF392" i="17"/>
  <c r="CE392" i="17"/>
  <c r="U398" i="17" s="1"/>
  <c r="CG392" i="17"/>
  <c r="CD392" i="17"/>
  <c r="Q397" i="17"/>
  <c r="CH392" i="17"/>
  <c r="B358" i="17"/>
  <c r="C358" i="17" s="1"/>
  <c r="S358" i="17" s="1"/>
  <c r="D358" i="17"/>
  <c r="E358" i="17" s="1"/>
  <c r="A358" i="17"/>
  <c r="CL573" i="17"/>
  <c r="CN573" i="17" s="1"/>
  <c r="CO573" i="17" s="1"/>
  <c r="CP573" i="17"/>
  <c r="CD393" i="17" l="1"/>
  <c r="CF393" i="17"/>
  <c r="CE393" i="17"/>
  <c r="U399" i="17" s="1"/>
  <c r="CI393" i="17"/>
  <c r="CJ393" i="17" s="1"/>
  <c r="CH393" i="17"/>
  <c r="Q398" i="17"/>
  <c r="CG393" i="17"/>
  <c r="CL574" i="17"/>
  <c r="CN574" i="17" s="1"/>
  <c r="CO574" i="17" s="1"/>
  <c r="CP574" i="17"/>
  <c r="H358" i="17"/>
  <c r="I358" i="17" s="1"/>
  <c r="CI394" i="17" l="1"/>
  <c r="CJ394" i="17" s="1"/>
  <c r="CF394" i="17"/>
  <c r="CH394" i="17"/>
  <c r="CG394" i="17"/>
  <c r="CD394" i="17"/>
  <c r="CE394" i="17"/>
  <c r="U400" i="17" s="1"/>
  <c r="Q399" i="17"/>
  <c r="CL575" i="17"/>
  <c r="CN575" i="17" s="1"/>
  <c r="CO575" i="17" s="1"/>
  <c r="CP575" i="17"/>
  <c r="B359" i="17"/>
  <c r="C359" i="17" s="1"/>
  <c r="S359" i="17" s="1"/>
  <c r="D359" i="17"/>
  <c r="E359" i="17" s="1"/>
  <c r="A359" i="17"/>
  <c r="CD395" i="17" l="1"/>
  <c r="CI395" i="17"/>
  <c r="CJ395" i="17" s="1"/>
  <c r="CH395" i="17"/>
  <c r="CF395" i="17"/>
  <c r="Q400" i="17"/>
  <c r="CG395" i="17"/>
  <c r="CE395" i="17"/>
  <c r="U401" i="17" s="1"/>
  <c r="CL576" i="17"/>
  <c r="CN576" i="17" s="1"/>
  <c r="CO576" i="17" s="1"/>
  <c r="CP576" i="17"/>
  <c r="H359" i="17"/>
  <c r="I359" i="17" s="1"/>
  <c r="CE396" i="17" l="1"/>
  <c r="U402" i="17" s="1"/>
  <c r="CG396" i="17"/>
  <c r="Q401" i="17"/>
  <c r="CH396" i="17"/>
  <c r="CD396" i="17"/>
  <c r="CI396" i="17"/>
  <c r="CJ396" i="17" s="1"/>
  <c r="CF396" i="17"/>
  <c r="CL577" i="17"/>
  <c r="CN577" i="17" s="1"/>
  <c r="CO577" i="17"/>
  <c r="CP577" i="17"/>
  <c r="D360" i="17"/>
  <c r="E360" i="17" s="1"/>
  <c r="B360" i="17"/>
  <c r="C360" i="17"/>
  <c r="S360" i="17" s="1"/>
  <c r="A360" i="17"/>
  <c r="CF397" i="17" l="1"/>
  <c r="CE397" i="17"/>
  <c r="U403" i="17" s="1"/>
  <c r="CI397" i="17"/>
  <c r="CJ397" i="17" s="1"/>
  <c r="CG397" i="17"/>
  <c r="Q402" i="17"/>
  <c r="CD397" i="17"/>
  <c r="CH397" i="17"/>
  <c r="CL578" i="17"/>
  <c r="CN578" i="17" s="1"/>
  <c r="CO578" i="17" s="1"/>
  <c r="CP578" i="17"/>
  <c r="H360" i="17"/>
  <c r="I360" i="17" s="1"/>
  <c r="CG398" i="17" l="1"/>
  <c r="CF398" i="17"/>
  <c r="CH398" i="17"/>
  <c r="CD398" i="17"/>
  <c r="CE398" i="17"/>
  <c r="U404" i="17" s="1"/>
  <c r="Q403" i="17"/>
  <c r="CI398" i="17"/>
  <c r="CJ398" i="17" s="1"/>
  <c r="D361" i="17"/>
  <c r="E361" i="17" s="1"/>
  <c r="B361" i="17"/>
  <c r="C361" i="17" s="1"/>
  <c r="S361" i="17" s="1"/>
  <c r="A361" i="17"/>
  <c r="CL579" i="17"/>
  <c r="CN579" i="17" s="1"/>
  <c r="CO579" i="17"/>
  <c r="CP579" i="17"/>
  <c r="CF399" i="17" l="1"/>
  <c r="CE399" i="17"/>
  <c r="U405" i="17" s="1"/>
  <c r="CG399" i="17"/>
  <c r="CI399" i="17"/>
  <c r="CJ399" i="17" s="1"/>
  <c r="CD399" i="17"/>
  <c r="Q404" i="17"/>
  <c r="CH399" i="17"/>
  <c r="H361" i="17"/>
  <c r="I361" i="17" s="1"/>
  <c r="CL580" i="17"/>
  <c r="CN580" i="17" s="1"/>
  <c r="CO580" i="17"/>
  <c r="CP580" i="17"/>
  <c r="Q405" i="17" l="1"/>
  <c r="CG400" i="17"/>
  <c r="CI400" i="17"/>
  <c r="CJ400" i="17" s="1"/>
  <c r="CD400" i="17"/>
  <c r="CF400" i="17"/>
  <c r="CE400" i="17"/>
  <c r="U406" i="17" s="1"/>
  <c r="CH400" i="17"/>
  <c r="CL581" i="17"/>
  <c r="CN581" i="17" s="1"/>
  <c r="CO581" i="17" s="1"/>
  <c r="CP581" i="17"/>
  <c r="B362" i="17"/>
  <c r="C362" i="17" s="1"/>
  <c r="S362" i="17" s="1"/>
  <c r="D362" i="17"/>
  <c r="E362" i="17" s="1"/>
  <c r="A362" i="17"/>
  <c r="CI401" i="17" l="1"/>
  <c r="CD401" i="17"/>
  <c r="CE401" i="17"/>
  <c r="U407" i="17" s="1"/>
  <c r="Q406" i="17"/>
  <c r="CG401" i="17"/>
  <c r="CF401" i="17"/>
  <c r="CJ401" i="17"/>
  <c r="CH401" i="17"/>
  <c r="H362" i="17"/>
  <c r="I362" i="17" s="1"/>
  <c r="CL582" i="17"/>
  <c r="CN582" i="17" s="1"/>
  <c r="CO582" i="17" s="1"/>
  <c r="CP582" i="17"/>
  <c r="CE402" i="17" l="1"/>
  <c r="U408" i="17" s="1"/>
  <c r="CH402" i="17"/>
  <c r="CI402" i="17"/>
  <c r="CF402" i="17"/>
  <c r="CJ402" i="17"/>
  <c r="CG402" i="17"/>
  <c r="Q407" i="17"/>
  <c r="CD402" i="17"/>
  <c r="CL583" i="17"/>
  <c r="CN583" i="17" s="1"/>
  <c r="CO583" i="17" s="1"/>
  <c r="O288" i="17"/>
  <c r="CP583" i="17"/>
  <c r="B363" i="17"/>
  <c r="C363" i="17" s="1"/>
  <c r="S363" i="17" s="1"/>
  <c r="D363" i="17"/>
  <c r="E363" i="17" s="1"/>
  <c r="A363" i="17"/>
  <c r="Q408" i="17" l="1"/>
  <c r="CH403" i="17"/>
  <c r="CE403" i="17"/>
  <c r="U409" i="17" s="1"/>
  <c r="CF403" i="17"/>
  <c r="CG403" i="17"/>
  <c r="CD403" i="17"/>
  <c r="CI403" i="17"/>
  <c r="CJ403" i="17" s="1"/>
  <c r="CL584" i="17"/>
  <c r="CN584" i="17" s="1"/>
  <c r="CO584" i="17"/>
  <c r="CP584" i="17"/>
  <c r="H363" i="17"/>
  <c r="I363" i="17" s="1"/>
  <c r="K260" i="16"/>
  <c r="O277" i="17"/>
  <c r="Q409" i="17" l="1"/>
  <c r="CH404" i="17"/>
  <c r="CD404" i="17"/>
  <c r="CF404" i="17"/>
  <c r="CG404" i="17"/>
  <c r="CI404" i="17"/>
  <c r="CJ404" i="17" s="1"/>
  <c r="CE404" i="17"/>
  <c r="U410" i="17" s="1"/>
  <c r="D364" i="17"/>
  <c r="E364" i="17" s="1"/>
  <c r="B364" i="17"/>
  <c r="C364" i="17" s="1"/>
  <c r="A364" i="17"/>
  <c r="CL585" i="17"/>
  <c r="CN585" i="17" s="1"/>
  <c r="CO585" i="17" s="1"/>
  <c r="CP585" i="17"/>
  <c r="O278" i="17"/>
  <c r="K249" i="16"/>
  <c r="Q410" i="17" l="1"/>
  <c r="CG405" i="17"/>
  <c r="CD405" i="17"/>
  <c r="CJ405" i="17"/>
  <c r="Q411" i="17" s="1"/>
  <c r="CI405" i="17"/>
  <c r="CF405" i="17"/>
  <c r="CG18" i="17" s="1"/>
  <c r="CE405" i="17"/>
  <c r="CH405" i="17"/>
  <c r="S364" i="17"/>
  <c r="H364" i="17"/>
  <c r="I364" i="17" s="1"/>
  <c r="CL586" i="17"/>
  <c r="CN586" i="17" s="1"/>
  <c r="CO586" i="17" s="1"/>
  <c r="CP586" i="17"/>
  <c r="O279" i="17"/>
  <c r="K250" i="16"/>
  <c r="U412" i="17" l="1"/>
  <c r="CG19" i="17"/>
  <c r="U411" i="17"/>
  <c r="CL587" i="17"/>
  <c r="CN587" i="17" s="1"/>
  <c r="CO587" i="17"/>
  <c r="CP587" i="17"/>
  <c r="O280" i="17"/>
  <c r="K251" i="16"/>
  <c r="D365" i="17"/>
  <c r="E365" i="17" s="1"/>
  <c r="B365" i="17"/>
  <c r="C365" i="17" s="1"/>
  <c r="S365" i="17" s="1"/>
  <c r="A365" i="17"/>
  <c r="K252" i="16" l="1"/>
  <c r="O281" i="17"/>
  <c r="H365" i="17"/>
  <c r="I365" i="17" s="1"/>
  <c r="CL588" i="17"/>
  <c r="CN588" i="17" s="1"/>
  <c r="CO588" i="17" s="1"/>
  <c r="CP588" i="17"/>
  <c r="CL589" i="17" l="1"/>
  <c r="CN589" i="17" s="1"/>
  <c r="CO589" i="17" s="1"/>
  <c r="CP589" i="17"/>
  <c r="B366" i="17"/>
  <c r="C366" i="17" s="1"/>
  <c r="S366" i="17" s="1"/>
  <c r="D366" i="17"/>
  <c r="E366" i="17" s="1"/>
  <c r="A366" i="17"/>
  <c r="K253" i="16"/>
  <c r="O282" i="17"/>
  <c r="CL590" i="17" l="1"/>
  <c r="CN590" i="17" s="1"/>
  <c r="CO590" i="17" s="1"/>
  <c r="CP590" i="17"/>
  <c r="O283" i="17"/>
  <c r="K254" i="16"/>
  <c r="H366" i="17"/>
  <c r="I366" i="17" s="1"/>
  <c r="D367" i="17" l="1"/>
  <c r="E367" i="17" s="1"/>
  <c r="A367" i="17"/>
  <c r="B367" i="17"/>
  <c r="C367" i="17" s="1"/>
  <c r="S367" i="17" s="1"/>
  <c r="CL591" i="17"/>
  <c r="CN591" i="17" s="1"/>
  <c r="CO591" i="17" s="1"/>
  <c r="CP591" i="17"/>
  <c r="O284" i="17"/>
  <c r="K255" i="16"/>
  <c r="CL592" i="17" l="1"/>
  <c r="CN592" i="17" s="1"/>
  <c r="CO592" i="17"/>
  <c r="CP592" i="17"/>
  <c r="K256" i="16"/>
  <c r="O285" i="17"/>
  <c r="H367" i="17"/>
  <c r="I367" i="17" s="1"/>
  <c r="D368" i="17" l="1"/>
  <c r="E368" i="17" s="1"/>
  <c r="B368" i="17"/>
  <c r="C368" i="17" s="1"/>
  <c r="A368" i="17"/>
  <c r="CL593" i="17"/>
  <c r="CN593" i="17" s="1"/>
  <c r="CO593" i="17" s="1"/>
  <c r="CP593" i="17"/>
  <c r="O286" i="17"/>
  <c r="K257" i="16"/>
  <c r="CL594" i="17" l="1"/>
  <c r="CN594" i="17" s="1"/>
  <c r="CO594" i="17" s="1"/>
  <c r="CP594" i="17"/>
  <c r="S368" i="17"/>
  <c r="H368" i="17"/>
  <c r="I368" i="17" s="1"/>
  <c r="O287" i="17"/>
  <c r="K259" i="16" s="1"/>
  <c r="K258" i="16"/>
  <c r="CL595" i="17" l="1"/>
  <c r="CN595" i="17" s="1"/>
  <c r="CO595" i="17" s="1"/>
  <c r="CP595" i="17"/>
  <c r="B369" i="17"/>
  <c r="C369" i="17" s="1"/>
  <c r="S369" i="17" s="1"/>
  <c r="D369" i="17"/>
  <c r="E369" i="17" s="1"/>
  <c r="A369" i="17"/>
  <c r="CL596" i="17" l="1"/>
  <c r="CN596" i="17" s="1"/>
  <c r="CO596" i="17" s="1"/>
  <c r="CP596" i="17"/>
  <c r="H369" i="17"/>
  <c r="I369" i="17" s="1"/>
  <c r="B370" i="17" l="1"/>
  <c r="D370" i="17"/>
  <c r="E370" i="17" s="1"/>
  <c r="C370" i="17"/>
  <c r="S370" i="17" s="1"/>
  <c r="H370" i="17"/>
  <c r="I370" i="17" s="1"/>
  <c r="A370" i="17"/>
  <c r="CL597" i="17"/>
  <c r="CN597" i="17" s="1"/>
  <c r="CO597" i="17" s="1"/>
  <c r="CP597" i="17"/>
  <c r="D371" i="17" l="1"/>
  <c r="E371" i="17" s="1"/>
  <c r="B371" i="17"/>
  <c r="C371" i="17" s="1"/>
  <c r="S371" i="17" s="1"/>
  <c r="A371" i="17"/>
  <c r="CL598" i="17"/>
  <c r="CN598" i="17" s="1"/>
  <c r="CO598" i="17" s="1"/>
  <c r="CP598" i="17"/>
  <c r="CL599" i="17" l="1"/>
  <c r="CN599" i="17" s="1"/>
  <c r="CO599" i="17"/>
  <c r="CP599" i="17"/>
  <c r="H371" i="17"/>
  <c r="I371" i="17" s="1"/>
  <c r="D372" i="17" l="1"/>
  <c r="E372" i="17" s="1"/>
  <c r="B372" i="17"/>
  <c r="C372" i="17" s="1"/>
  <c r="A372" i="17"/>
  <c r="CL600" i="17"/>
  <c r="CN600" i="17" s="1"/>
  <c r="CO600" i="17" s="1"/>
  <c r="CP600" i="17"/>
  <c r="S372" i="17" l="1"/>
  <c r="H372" i="17"/>
  <c r="I372" i="17" s="1"/>
  <c r="CL601" i="17"/>
  <c r="CN601" i="17" s="1"/>
  <c r="CO601" i="17" s="1"/>
  <c r="CP601" i="17"/>
  <c r="CL602" i="17" l="1"/>
  <c r="CN602" i="17" s="1"/>
  <c r="CO602" i="17"/>
  <c r="CP602" i="17"/>
  <c r="D373" i="17"/>
  <c r="E373" i="17" s="1"/>
  <c r="B373" i="17"/>
  <c r="C373" i="17"/>
  <c r="S373" i="17" s="1"/>
  <c r="A373" i="17"/>
  <c r="H373" i="17" l="1"/>
  <c r="I373" i="17" s="1"/>
  <c r="CL603" i="17"/>
  <c r="CN603" i="17" s="1"/>
  <c r="CO603" i="17" s="1"/>
  <c r="CP603" i="17"/>
  <c r="CL604" i="17" l="1"/>
  <c r="CN604" i="17" s="1"/>
  <c r="CO604" i="17" s="1"/>
  <c r="CP604" i="17"/>
  <c r="B374" i="17"/>
  <c r="C374" i="17" s="1"/>
  <c r="D374" i="17"/>
  <c r="E374" i="17" s="1"/>
  <c r="A374" i="17"/>
  <c r="S374" i="17" l="1"/>
  <c r="H374" i="17"/>
  <c r="I374" i="17" s="1"/>
  <c r="CL605" i="17"/>
  <c r="CN605" i="17" s="1"/>
  <c r="CO605" i="17" s="1"/>
  <c r="CP605" i="17"/>
  <c r="CL606" i="17" l="1"/>
  <c r="CN606" i="17" s="1"/>
  <c r="CO606" i="17" s="1"/>
  <c r="CP606" i="17"/>
  <c r="B375" i="17"/>
  <c r="C375" i="17" s="1"/>
  <c r="S375" i="17" s="1"/>
  <c r="A375" i="17"/>
  <c r="D375" i="17"/>
  <c r="E375" i="17" s="1"/>
  <c r="CL607" i="17" l="1"/>
  <c r="CN607" i="17" s="1"/>
  <c r="CO607" i="17" s="1"/>
  <c r="CP607" i="17"/>
  <c r="H375" i="17"/>
  <c r="I375" i="17" s="1"/>
  <c r="CL608" i="17" l="1"/>
  <c r="CN608" i="17" s="1"/>
  <c r="CO608" i="17" s="1"/>
  <c r="CP608" i="17"/>
  <c r="B376" i="17"/>
  <c r="C376" i="17" s="1"/>
  <c r="S376" i="17" s="1"/>
  <c r="A376" i="17"/>
  <c r="D376" i="17"/>
  <c r="E376" i="17" s="1"/>
  <c r="CL609" i="17" l="1"/>
  <c r="CN609" i="17" s="1"/>
  <c r="CO609" i="17"/>
  <c r="O300" i="17"/>
  <c r="CP609" i="17"/>
  <c r="H376" i="17"/>
  <c r="I376" i="17" s="1"/>
  <c r="K272" i="16" l="1"/>
  <c r="O289" i="17"/>
  <c r="CL610" i="17"/>
  <c r="CN610" i="17" s="1"/>
  <c r="CO610" i="17" s="1"/>
  <c r="CP610" i="17"/>
  <c r="D377" i="17"/>
  <c r="E377" i="17" s="1"/>
  <c r="B377" i="17"/>
  <c r="C377" i="17" s="1"/>
  <c r="S377" i="17" s="1"/>
  <c r="A377" i="17"/>
  <c r="CL611" i="17" l="1"/>
  <c r="CN611" i="17" s="1"/>
  <c r="CO611" i="17"/>
  <c r="CP611" i="17"/>
  <c r="O290" i="17"/>
  <c r="K261" i="16"/>
  <c r="H377" i="17"/>
  <c r="I377" i="17" s="1"/>
  <c r="O291" i="17" l="1"/>
  <c r="K262" i="16"/>
  <c r="CL612" i="17"/>
  <c r="CN612" i="17" s="1"/>
  <c r="CO612" i="17"/>
  <c r="CP612" i="17"/>
  <c r="D378" i="17"/>
  <c r="E378" i="17" s="1"/>
  <c r="B378" i="17"/>
  <c r="C378" i="17" s="1"/>
  <c r="S378" i="17" s="1"/>
  <c r="A378" i="17"/>
  <c r="H378" i="17" l="1"/>
  <c r="I378" i="17" s="1"/>
  <c r="CL613" i="17"/>
  <c r="CN613" i="17" s="1"/>
  <c r="CO613" i="17"/>
  <c r="CP613" i="17"/>
  <c r="O292" i="17"/>
  <c r="K263" i="16"/>
  <c r="CL614" i="17" l="1"/>
  <c r="CN614" i="17" s="1"/>
  <c r="CO614" i="17"/>
  <c r="CP614" i="17"/>
  <c r="K264" i="16"/>
  <c r="O293" i="17"/>
  <c r="A379" i="17"/>
  <c r="B379" i="17"/>
  <c r="C379" i="17"/>
  <c r="S379" i="17" s="1"/>
  <c r="D379" i="17"/>
  <c r="E379" i="17" s="1"/>
  <c r="CL615" i="17" l="1"/>
  <c r="CN615" i="17" s="1"/>
  <c r="CO615" i="17"/>
  <c r="CP615" i="17"/>
  <c r="H379" i="17"/>
  <c r="I379" i="17" s="1"/>
  <c r="K265" i="16"/>
  <c r="O294" i="17"/>
  <c r="B380" i="17" l="1"/>
  <c r="C380" i="17" s="1"/>
  <c r="S380" i="17" s="1"/>
  <c r="A380" i="17"/>
  <c r="D380" i="17"/>
  <c r="E380" i="17" s="1"/>
  <c r="O295" i="17"/>
  <c r="K266" i="16"/>
  <c r="CL616" i="17"/>
  <c r="CN616" i="17" s="1"/>
  <c r="CO616" i="17" s="1"/>
  <c r="CP616" i="17"/>
  <c r="CL617" i="17" l="1"/>
  <c r="CN617" i="17" s="1"/>
  <c r="CO617" i="17"/>
  <c r="CP617" i="17"/>
  <c r="O296" i="17"/>
  <c r="K267" i="16"/>
  <c r="H380" i="17"/>
  <c r="I380" i="17" s="1"/>
  <c r="K268" i="16" l="1"/>
  <c r="O297" i="17"/>
  <c r="D381" i="17"/>
  <c r="E381" i="17" s="1"/>
  <c r="B381" i="17"/>
  <c r="C381" i="17" s="1"/>
  <c r="A381" i="17"/>
  <c r="CL618" i="17"/>
  <c r="CN618" i="17" s="1"/>
  <c r="CO618" i="17" s="1"/>
  <c r="CP618" i="17"/>
  <c r="S381" i="17" l="1"/>
  <c r="H381" i="17"/>
  <c r="I381" i="17" s="1"/>
  <c r="CL619" i="17"/>
  <c r="CN619" i="17" s="1"/>
  <c r="CO619" i="17" s="1"/>
  <c r="CP619" i="17"/>
  <c r="O298" i="17"/>
  <c r="K269" i="16"/>
  <c r="CL620" i="17" l="1"/>
  <c r="CN620" i="17" s="1"/>
  <c r="CO620" i="17" s="1"/>
  <c r="CP620" i="17"/>
  <c r="O299" i="17"/>
  <c r="K271" i="16" s="1"/>
  <c r="K270" i="16"/>
  <c r="D382" i="17"/>
  <c r="E382" i="17" s="1"/>
  <c r="B382" i="17"/>
  <c r="C382" i="17" s="1"/>
  <c r="A382" i="17"/>
  <c r="S382" i="17" l="1"/>
  <c r="H382" i="17"/>
  <c r="I382" i="17" s="1"/>
  <c r="CL621" i="17"/>
  <c r="CN621" i="17" s="1"/>
  <c r="CO621" i="17" s="1"/>
  <c r="CP621" i="17"/>
  <c r="CL622" i="17" l="1"/>
  <c r="CN622" i="17" s="1"/>
  <c r="CO622" i="17"/>
  <c r="CP622" i="17"/>
  <c r="A383" i="17"/>
  <c r="B383" i="17"/>
  <c r="C383" i="17"/>
  <c r="S383" i="17" s="1"/>
  <c r="D383" i="17"/>
  <c r="E383" i="17" s="1"/>
  <c r="H383" i="17" l="1"/>
  <c r="I383" i="17" s="1"/>
  <c r="CL623" i="17"/>
  <c r="CN623" i="17" s="1"/>
  <c r="CO623" i="17" s="1"/>
  <c r="CP623" i="17"/>
  <c r="CL624" i="17" l="1"/>
  <c r="CN624" i="17" s="1"/>
  <c r="CO624" i="17"/>
  <c r="CP624" i="17"/>
  <c r="B384" i="17"/>
  <c r="C384" i="17" s="1"/>
  <c r="S384" i="17" s="1"/>
  <c r="A384" i="17"/>
  <c r="D384" i="17"/>
  <c r="E384" i="17" s="1"/>
  <c r="H384" i="17" l="1"/>
  <c r="I384" i="17" s="1"/>
  <c r="CL625" i="17"/>
  <c r="CN625" i="17" s="1"/>
  <c r="CO625" i="17"/>
  <c r="CP625" i="17"/>
  <c r="CL626" i="17" l="1"/>
  <c r="CN626" i="17" s="1"/>
  <c r="CO626" i="17"/>
  <c r="CP626" i="17"/>
  <c r="D385" i="17"/>
  <c r="E385" i="17" s="1"/>
  <c r="B385" i="17"/>
  <c r="C385" i="17" s="1"/>
  <c r="S385" i="17" s="1"/>
  <c r="A385" i="17"/>
  <c r="CL627" i="17" l="1"/>
  <c r="CN627" i="17" s="1"/>
  <c r="CO627" i="17"/>
  <c r="CP627" i="17"/>
  <c r="H385" i="17"/>
  <c r="I385" i="17" s="1"/>
  <c r="D386" i="17" l="1"/>
  <c r="E386" i="17" s="1"/>
  <c r="B386" i="17"/>
  <c r="C386" i="17"/>
  <c r="S386" i="17" s="1"/>
  <c r="A386" i="17"/>
  <c r="CL628" i="17"/>
  <c r="CN628" i="17" s="1"/>
  <c r="CO628" i="17" s="1"/>
  <c r="CP628" i="17"/>
  <c r="CL629" i="17" l="1"/>
  <c r="CN629" i="17" s="1"/>
  <c r="CO629" i="17" s="1"/>
  <c r="CP629" i="17"/>
  <c r="H386" i="17"/>
  <c r="I386" i="17" s="1"/>
  <c r="A387" i="17" l="1"/>
  <c r="B387" i="17"/>
  <c r="C387" i="17"/>
  <c r="S387" i="17" s="1"/>
  <c r="H387" i="17"/>
  <c r="I387" i="17" s="1"/>
  <c r="D387" i="17"/>
  <c r="E387" i="17" s="1"/>
  <c r="CL630" i="17"/>
  <c r="CN630" i="17" s="1"/>
  <c r="CO630" i="17" s="1"/>
  <c r="CP630" i="17"/>
  <c r="B388" i="17" l="1"/>
  <c r="C388" i="17" s="1"/>
  <c r="S388" i="17" s="1"/>
  <c r="A388" i="17"/>
  <c r="D388" i="17"/>
  <c r="E388" i="17" s="1"/>
  <c r="CL631" i="17"/>
  <c r="CN631" i="17" s="1"/>
  <c r="CO631" i="17" s="1"/>
  <c r="CP631" i="17"/>
  <c r="CL632" i="17" l="1"/>
  <c r="CN632" i="17" s="1"/>
  <c r="CO632" i="17"/>
  <c r="CP632" i="17"/>
  <c r="H388" i="17"/>
  <c r="I388" i="17" s="1"/>
  <c r="D389" i="17" l="1"/>
  <c r="E389" i="17" s="1"/>
  <c r="B389" i="17"/>
  <c r="C389" i="17" s="1"/>
  <c r="S389" i="17" s="1"/>
  <c r="A389" i="17"/>
  <c r="CL633" i="17"/>
  <c r="CN633" i="17" s="1"/>
  <c r="CO633" i="17" s="1"/>
  <c r="CP633" i="17"/>
  <c r="CL634" i="17" l="1"/>
  <c r="CN634" i="17" s="1"/>
  <c r="CO634" i="17" s="1"/>
  <c r="CP634" i="17"/>
  <c r="H389" i="17"/>
  <c r="I389" i="17" s="1"/>
  <c r="D390" i="17" l="1"/>
  <c r="E390" i="17" s="1"/>
  <c r="B390" i="17"/>
  <c r="C390" i="17"/>
  <c r="S390" i="17" s="1"/>
  <c r="A390" i="17"/>
  <c r="CL635" i="17"/>
  <c r="CN635" i="17" s="1"/>
  <c r="CO635" i="17" s="1"/>
  <c r="O312" i="17"/>
  <c r="CP635" i="17"/>
  <c r="CL636" i="17" l="1"/>
  <c r="CN636" i="17" s="1"/>
  <c r="CO636" i="17"/>
  <c r="CP636" i="17"/>
  <c r="K284" i="16"/>
  <c r="O301" i="17"/>
  <c r="H390" i="17"/>
  <c r="I390" i="17" s="1"/>
  <c r="O302" i="17" l="1"/>
  <c r="K273" i="16"/>
  <c r="CL637" i="17"/>
  <c r="CN637" i="17" s="1"/>
  <c r="CO637" i="17" s="1"/>
  <c r="CP637" i="17"/>
  <c r="A391" i="17"/>
  <c r="B391" i="17"/>
  <c r="C391" i="17"/>
  <c r="S391" i="17" s="1"/>
  <c r="D391" i="17"/>
  <c r="E391" i="17" s="1"/>
  <c r="CL638" i="17" l="1"/>
  <c r="CN638" i="17" s="1"/>
  <c r="CO638" i="17" s="1"/>
  <c r="CP638" i="17"/>
  <c r="H391" i="17"/>
  <c r="I391" i="17" s="1"/>
  <c r="O303" i="17"/>
  <c r="K274" i="16"/>
  <c r="B392" i="17" l="1"/>
  <c r="C392" i="17"/>
  <c r="S392" i="17" s="1"/>
  <c r="H392" i="17"/>
  <c r="I392" i="17" s="1"/>
  <c r="A392" i="17"/>
  <c r="D392" i="17"/>
  <c r="E392" i="17" s="1"/>
  <c r="CL639" i="17"/>
  <c r="CN639" i="17" s="1"/>
  <c r="CO639" i="17"/>
  <c r="CP639" i="17"/>
  <c r="O304" i="17"/>
  <c r="K275" i="16"/>
  <c r="D393" i="17" l="1"/>
  <c r="E393" i="17" s="1"/>
  <c r="B393" i="17"/>
  <c r="C393" i="17" s="1"/>
  <c r="S393" i="17" s="1"/>
  <c r="A393" i="17"/>
  <c r="CL640" i="17"/>
  <c r="CN640" i="17" s="1"/>
  <c r="CO640" i="17" s="1"/>
  <c r="CP640" i="17"/>
  <c r="K276" i="16"/>
  <c r="O305" i="17"/>
  <c r="CL641" i="17" l="1"/>
  <c r="CN641" i="17" s="1"/>
  <c r="CO641" i="17" s="1"/>
  <c r="CP641" i="17"/>
  <c r="K277" i="16"/>
  <c r="O306" i="17"/>
  <c r="H393" i="17"/>
  <c r="I393" i="17" s="1"/>
  <c r="D394" i="17" l="1"/>
  <c r="E394" i="17" s="1"/>
  <c r="B394" i="17"/>
  <c r="C394" i="17"/>
  <c r="S394" i="17" s="1"/>
  <c r="A394" i="17"/>
  <c r="CL642" i="17"/>
  <c r="CN642" i="17" s="1"/>
  <c r="CO642" i="17"/>
  <c r="CP642" i="17"/>
  <c r="O307" i="17"/>
  <c r="K278" i="16"/>
  <c r="CL643" i="17" l="1"/>
  <c r="CN643" i="17" s="1"/>
  <c r="CO643" i="17"/>
  <c r="CP643" i="17"/>
  <c r="O308" i="17"/>
  <c r="K279" i="16"/>
  <c r="H394" i="17"/>
  <c r="I394" i="17" s="1"/>
  <c r="K280" i="16" l="1"/>
  <c r="O309" i="17"/>
  <c r="A395" i="17"/>
  <c r="B395" i="17"/>
  <c r="C395" i="17" s="1"/>
  <c r="S395" i="17" s="1"/>
  <c r="D395" i="17"/>
  <c r="E395" i="17" s="1"/>
  <c r="CL644" i="17"/>
  <c r="CN644" i="17" s="1"/>
  <c r="CO644" i="17"/>
  <c r="CP644" i="17"/>
  <c r="H395" i="17" l="1"/>
  <c r="I395" i="17" s="1"/>
  <c r="CL645" i="17"/>
  <c r="CN645" i="17" s="1"/>
  <c r="CO645" i="17"/>
  <c r="CP645" i="17"/>
  <c r="O310" i="17"/>
  <c r="K281" i="16"/>
  <c r="CL646" i="17" l="1"/>
  <c r="CN646" i="17" s="1"/>
  <c r="CO646" i="17" s="1"/>
  <c r="CP646" i="17"/>
  <c r="O311" i="17"/>
  <c r="K283" i="16" s="1"/>
  <c r="K282" i="16"/>
  <c r="B396" i="17"/>
  <c r="C396" i="17"/>
  <c r="S396" i="17" s="1"/>
  <c r="A396" i="17"/>
  <c r="D396" i="17" l="1"/>
  <c r="CL647" i="17"/>
  <c r="CN647" i="17" s="1"/>
  <c r="CO647" i="17" s="1"/>
  <c r="CP647" i="17"/>
  <c r="CL648" i="17" l="1"/>
  <c r="CN648" i="17" s="1"/>
  <c r="CO648" i="17"/>
  <c r="CP648" i="17"/>
  <c r="E396" i="17"/>
  <c r="H396" i="17" s="1"/>
  <c r="I396" i="17" s="1"/>
  <c r="H397" i="17" l="1"/>
  <c r="D397" i="17"/>
  <c r="I397" i="17"/>
  <c r="C397" i="17"/>
  <c r="S397" i="17" s="1"/>
  <c r="A397" i="17"/>
  <c r="B397" i="17"/>
  <c r="CL649" i="17"/>
  <c r="CN649" i="17" s="1"/>
  <c r="CO649" i="17" s="1"/>
  <c r="CP649" i="17"/>
  <c r="E397" i="17" l="1"/>
  <c r="CL650" i="17"/>
  <c r="CN650" i="17" s="1"/>
  <c r="CO650" i="17"/>
  <c r="CP650" i="17"/>
  <c r="C398" i="17"/>
  <c r="S398" i="17" s="1"/>
  <c r="H398" i="17"/>
  <c r="I398" i="17" s="1"/>
  <c r="B398" i="17"/>
  <c r="A398" i="17"/>
  <c r="D398" i="17"/>
  <c r="E398" i="17" s="1"/>
  <c r="D399" i="17" l="1"/>
  <c r="A399" i="17"/>
  <c r="C399" i="17"/>
  <c r="S399" i="17" s="1"/>
  <c r="H399" i="17"/>
  <c r="I399" i="17" s="1"/>
  <c r="B399" i="17"/>
  <c r="CL651" i="17"/>
  <c r="CN651" i="17" s="1"/>
  <c r="CO651" i="17"/>
  <c r="CP651" i="17"/>
  <c r="C400" i="17" l="1"/>
  <c r="S400" i="17" s="1"/>
  <c r="H400" i="17"/>
  <c r="A400" i="17"/>
  <c r="I400" i="17"/>
  <c r="D400" i="17"/>
  <c r="B400" i="17"/>
  <c r="CL652" i="17"/>
  <c r="CN652" i="17" s="1"/>
  <c r="CO652" i="17" s="1"/>
  <c r="CP652" i="17"/>
  <c r="E399" i="17"/>
  <c r="E400" i="17" l="1"/>
  <c r="CL653" i="17"/>
  <c r="CN653" i="17" s="1"/>
  <c r="CO653" i="17"/>
  <c r="CP653" i="17"/>
  <c r="H401" i="17"/>
  <c r="I401" i="17" s="1"/>
  <c r="D401" i="17"/>
  <c r="C401" i="17"/>
  <c r="S401" i="17" s="1"/>
  <c r="A401" i="17"/>
  <c r="B401" i="17"/>
  <c r="C402" i="17" l="1"/>
  <c r="S402" i="17" s="1"/>
  <c r="H402" i="17"/>
  <c r="I402" i="17" s="1"/>
  <c r="A402" i="17"/>
  <c r="B402" i="17"/>
  <c r="D402" i="17"/>
  <c r="CL654" i="17"/>
  <c r="CN654" i="17" s="1"/>
  <c r="CO654" i="17"/>
  <c r="CP654" i="17"/>
  <c r="E401" i="17"/>
  <c r="D403" i="17" l="1"/>
  <c r="C403" i="17"/>
  <c r="S403" i="17" s="1"/>
  <c r="H403" i="17"/>
  <c r="I403" i="17"/>
  <c r="A403" i="17"/>
  <c r="B403" i="17"/>
  <c r="CL655" i="17"/>
  <c r="CN655" i="17" s="1"/>
  <c r="CO655" i="17"/>
  <c r="CP655" i="17"/>
  <c r="E402" i="17"/>
  <c r="CL656" i="17" l="1"/>
  <c r="CN656" i="17" s="1"/>
  <c r="CO656" i="17" s="1"/>
  <c r="CP656" i="17"/>
  <c r="C404" i="17"/>
  <c r="S404" i="17" s="1"/>
  <c r="H404" i="17"/>
  <c r="I404" i="17" s="1"/>
  <c r="D404" i="17"/>
  <c r="A404" i="17"/>
  <c r="B404" i="17"/>
  <c r="E403" i="17"/>
  <c r="H405" i="17" l="1"/>
  <c r="I405" i="17" s="1"/>
  <c r="D405" i="17"/>
  <c r="C405" i="17"/>
  <c r="S405" i="17" s="1"/>
  <c r="A405" i="17"/>
  <c r="B405" i="17"/>
  <c r="CL657" i="17"/>
  <c r="CN657" i="17" s="1"/>
  <c r="CO657" i="17" s="1"/>
  <c r="CP657" i="17"/>
  <c r="E404" i="17"/>
  <c r="E405" i="17" l="1"/>
  <c r="CL658" i="17"/>
  <c r="CN658" i="17" s="1"/>
  <c r="CO658" i="17"/>
  <c r="CP658" i="17"/>
  <c r="C406" i="17"/>
  <c r="S406" i="17" s="1"/>
  <c r="H406" i="17"/>
  <c r="I406" i="17" s="1"/>
  <c r="A406" i="17"/>
  <c r="B406" i="17"/>
  <c r="D406" i="17"/>
  <c r="E406" i="17" s="1"/>
  <c r="D407" i="17" l="1"/>
  <c r="C407" i="17"/>
  <c r="S407" i="17" s="1"/>
  <c r="H407" i="17"/>
  <c r="I407" i="17" s="1"/>
  <c r="A407" i="17"/>
  <c r="B407" i="17"/>
  <c r="CL659" i="17"/>
  <c r="CN659" i="17" s="1"/>
  <c r="CO659" i="17" s="1"/>
  <c r="CP659" i="17"/>
  <c r="CL660" i="17" l="1"/>
  <c r="CN660" i="17" s="1"/>
  <c r="CO660" i="17" s="1"/>
  <c r="CP660" i="17"/>
  <c r="C408" i="17"/>
  <c r="S408" i="17" s="1"/>
  <c r="H408" i="17"/>
  <c r="I408" i="17" s="1"/>
  <c r="D408" i="17"/>
  <c r="A408" i="17"/>
  <c r="B408" i="17"/>
  <c r="E407" i="17"/>
  <c r="E408" i="17" l="1"/>
  <c r="H409" i="17"/>
  <c r="D409" i="17"/>
  <c r="I409" i="17"/>
  <c r="C409" i="17"/>
  <c r="S409" i="17" s="1"/>
  <c r="A409" i="17"/>
  <c r="B409" i="17"/>
  <c r="CL661" i="17"/>
  <c r="CN661" i="17" s="1"/>
  <c r="CO661" i="17" s="1"/>
  <c r="O324" i="17"/>
  <c r="CP661" i="17"/>
  <c r="E409" i="17" l="1"/>
  <c r="CL662" i="17"/>
  <c r="CN662" i="17" s="1"/>
  <c r="CO662" i="17"/>
  <c r="CP662" i="17"/>
  <c r="C410" i="17"/>
  <c r="S410" i="17" s="1"/>
  <c r="H410" i="17"/>
  <c r="I410" i="17" s="1"/>
  <c r="A410" i="17"/>
  <c r="B410" i="17"/>
  <c r="D410" i="17"/>
  <c r="E410" i="17" s="1"/>
  <c r="K296" i="16"/>
  <c r="O313" i="17"/>
  <c r="O314" i="17" l="1"/>
  <c r="K285" i="16"/>
  <c r="D411" i="17"/>
  <c r="C411" i="17"/>
  <c r="A411" i="17"/>
  <c r="E20" i="17" s="1"/>
  <c r="I16" i="17" s="1"/>
  <c r="I18" i="17" s="1"/>
  <c r="H411" i="17"/>
  <c r="I411" i="17"/>
  <c r="B411" i="17"/>
  <c r="CL663" i="17"/>
  <c r="CN663" i="17" s="1"/>
  <c r="CO663" i="17" s="1"/>
  <c r="CP663" i="17"/>
  <c r="S412" i="17" l="1"/>
  <c r="E19" i="17"/>
  <c r="E21" i="17" s="1"/>
  <c r="E18" i="17"/>
  <c r="S411" i="17"/>
  <c r="E411" i="17"/>
  <c r="E15" i="17" s="1"/>
  <c r="CL664" i="17"/>
  <c r="CN664" i="17" s="1"/>
  <c r="CO664" i="17"/>
  <c r="CP664" i="17"/>
  <c r="J24" i="17"/>
  <c r="I17" i="17"/>
  <c r="I21" i="17"/>
  <c r="I20" i="17"/>
  <c r="J25" i="17" s="1"/>
  <c r="J23" i="17"/>
  <c r="J22" i="17"/>
  <c r="O315" i="17"/>
  <c r="K286" i="16"/>
  <c r="O316" i="17" l="1"/>
  <c r="K287" i="16"/>
  <c r="J21" i="17"/>
  <c r="CL665" i="17"/>
  <c r="CN665" i="17" s="1"/>
  <c r="CO665" i="17" s="1"/>
  <c r="CP665" i="17"/>
  <c r="CL666" i="17" l="1"/>
  <c r="CN666" i="17" s="1"/>
  <c r="CO666" i="17" s="1"/>
  <c r="CP666" i="17"/>
  <c r="K288" i="16"/>
  <c r="O317" i="17"/>
  <c r="CL667" i="17" l="1"/>
  <c r="CN667" i="17" s="1"/>
  <c r="CO667" i="17"/>
  <c r="CP667" i="17"/>
  <c r="K289" i="16"/>
  <c r="O318" i="17"/>
  <c r="CL668" i="17" l="1"/>
  <c r="CN668" i="17" s="1"/>
  <c r="CO668" i="17"/>
  <c r="CP668" i="17"/>
  <c r="O319" i="17"/>
  <c r="K290" i="16"/>
  <c r="O320" i="17" l="1"/>
  <c r="K291" i="16"/>
  <c r="CL669" i="17"/>
  <c r="CN669" i="17" s="1"/>
  <c r="CO669" i="17"/>
  <c r="CP669" i="17"/>
  <c r="CL670" i="17" l="1"/>
  <c r="CN670" i="17" s="1"/>
  <c r="CO670" i="17" s="1"/>
  <c r="CP670" i="17"/>
  <c r="K292" i="16"/>
  <c r="O321" i="17"/>
  <c r="CL671" i="17" l="1"/>
  <c r="CN671" i="17" s="1"/>
  <c r="CO671" i="17"/>
  <c r="CP671" i="17"/>
  <c r="O322" i="17"/>
  <c r="K293" i="16"/>
  <c r="O323" i="17" l="1"/>
  <c r="K295" i="16" s="1"/>
  <c r="K294" i="16"/>
  <c r="CL672" i="17"/>
  <c r="CN672" i="17" s="1"/>
  <c r="CO672" i="17" s="1"/>
  <c r="CP672" i="17"/>
  <c r="CL673" i="17" l="1"/>
  <c r="CN673" i="17" s="1"/>
  <c r="CO673" i="17" s="1"/>
  <c r="CP673" i="17"/>
  <c r="CL674" i="17" l="1"/>
  <c r="CN674" i="17" s="1"/>
  <c r="CO674" i="17"/>
  <c r="CP674" i="17"/>
  <c r="CL675" i="17" l="1"/>
  <c r="CN675" i="17" s="1"/>
  <c r="CO675" i="17"/>
  <c r="CP675" i="17"/>
  <c r="CL676" i="17" l="1"/>
  <c r="CN676" i="17" s="1"/>
  <c r="CO676" i="17" s="1"/>
  <c r="CP676" i="17"/>
  <c r="CL677" i="17" l="1"/>
  <c r="CN677" i="17" s="1"/>
  <c r="CO677" i="17" s="1"/>
  <c r="CP677" i="17"/>
  <c r="CL678" i="17" l="1"/>
  <c r="CN678" i="17" s="1"/>
  <c r="CO678" i="17" s="1"/>
  <c r="CP678" i="17"/>
  <c r="CL679" i="17" l="1"/>
  <c r="CN679" i="17" s="1"/>
  <c r="CO679" i="17"/>
  <c r="CP679" i="17"/>
  <c r="CL680" i="17" l="1"/>
  <c r="CN680" i="17" s="1"/>
  <c r="CO680" i="17" s="1"/>
  <c r="CP680" i="17"/>
  <c r="CL681" i="17" l="1"/>
  <c r="CN681" i="17" s="1"/>
  <c r="CO681" i="17" s="1"/>
  <c r="CP681" i="17"/>
  <c r="CL682" i="17" l="1"/>
  <c r="CN682" i="17" s="1"/>
  <c r="CO682" i="17" s="1"/>
  <c r="CP682" i="17"/>
  <c r="CL683" i="17" l="1"/>
  <c r="CN683" i="17" s="1"/>
  <c r="CO683" i="17" s="1"/>
  <c r="CP683" i="17"/>
  <c r="CL684" i="17" l="1"/>
  <c r="CN684" i="17" s="1"/>
  <c r="CO684" i="17" s="1"/>
  <c r="CP684" i="17"/>
  <c r="CL685" i="17" l="1"/>
  <c r="CN685" i="17" s="1"/>
  <c r="CO685" i="17" s="1"/>
  <c r="CP685" i="17"/>
  <c r="CL686" i="17" l="1"/>
  <c r="CN686" i="17" s="1"/>
  <c r="CO686" i="17" s="1"/>
  <c r="CP686" i="17"/>
  <c r="CL687" i="17" l="1"/>
  <c r="CN687" i="17" s="1"/>
  <c r="CO687" i="17" s="1"/>
  <c r="O336" i="17"/>
  <c r="CP687" i="17"/>
  <c r="CL688" i="17" l="1"/>
  <c r="CN688" i="17" s="1"/>
  <c r="CO688" i="17"/>
  <c r="CP688" i="17"/>
  <c r="K308" i="16"/>
  <c r="O325" i="17"/>
  <c r="O326" i="17" l="1"/>
  <c r="K297" i="16"/>
  <c r="CL689" i="17"/>
  <c r="CN689" i="17" s="1"/>
  <c r="CO689" i="17" s="1"/>
  <c r="CP689" i="17"/>
  <c r="CL690" i="17" l="1"/>
  <c r="CN690" i="17" s="1"/>
  <c r="CO690" i="17" s="1"/>
  <c r="CP690" i="17"/>
  <c r="O327" i="17"/>
  <c r="K298" i="16"/>
  <c r="CL691" i="17" l="1"/>
  <c r="CN691" i="17" s="1"/>
  <c r="CO691" i="17" s="1"/>
  <c r="CP691" i="17"/>
  <c r="O328" i="17"/>
  <c r="K299" i="16"/>
  <c r="CL692" i="17" l="1"/>
  <c r="CN692" i="17" s="1"/>
  <c r="CO692" i="17" s="1"/>
  <c r="CP692" i="17"/>
  <c r="K300" i="16"/>
  <c r="O329" i="17"/>
  <c r="CL693" i="17" l="1"/>
  <c r="CN693" i="17" s="1"/>
  <c r="CO693" i="17"/>
  <c r="CP693" i="17"/>
  <c r="K301" i="16"/>
  <c r="O330" i="17"/>
  <c r="CL694" i="17" l="1"/>
  <c r="CN694" i="17" s="1"/>
  <c r="CO694" i="17"/>
  <c r="CP694" i="17"/>
  <c r="O331" i="17"/>
  <c r="K302" i="16"/>
  <c r="CL695" i="17" l="1"/>
  <c r="CN695" i="17" s="1"/>
  <c r="CO695" i="17" s="1"/>
  <c r="CP695" i="17"/>
  <c r="O332" i="17"/>
  <c r="K303" i="16"/>
  <c r="K304" i="16" l="1"/>
  <c r="O333" i="17"/>
  <c r="CL696" i="17"/>
  <c r="CN696" i="17" s="1"/>
  <c r="CO696" i="17" s="1"/>
  <c r="CP696" i="17"/>
  <c r="CL697" i="17" l="1"/>
  <c r="CN697" i="17" s="1"/>
  <c r="CO697" i="17" s="1"/>
  <c r="CP697" i="17"/>
  <c r="O334" i="17"/>
  <c r="K305" i="16"/>
  <c r="O335" i="17" l="1"/>
  <c r="K307" i="16" s="1"/>
  <c r="K306" i="16"/>
  <c r="CL698" i="17"/>
  <c r="CN698" i="17" s="1"/>
  <c r="CO698" i="17" s="1"/>
  <c r="CP698" i="17"/>
  <c r="CL699" i="17" l="1"/>
  <c r="CN699" i="17" s="1"/>
  <c r="CO699" i="17" s="1"/>
  <c r="CP699" i="17"/>
  <c r="CL700" i="17" l="1"/>
  <c r="CN700" i="17" s="1"/>
  <c r="CO700" i="17"/>
  <c r="CP700" i="17"/>
  <c r="CL701" i="17" l="1"/>
  <c r="CN701" i="17" s="1"/>
  <c r="CO701" i="17" s="1"/>
  <c r="CP701" i="17"/>
  <c r="CL702" i="17" l="1"/>
  <c r="CN702" i="17" s="1"/>
  <c r="CO702" i="17" s="1"/>
  <c r="CP702" i="17"/>
  <c r="CL703" i="17" l="1"/>
  <c r="CN703" i="17" s="1"/>
  <c r="CO703" i="17" s="1"/>
  <c r="CP703" i="17"/>
  <c r="CL704" i="17" l="1"/>
  <c r="CN704" i="17" s="1"/>
  <c r="CO704" i="17"/>
  <c r="CP704" i="17"/>
  <c r="CL705" i="17" l="1"/>
  <c r="CN705" i="17" s="1"/>
  <c r="CO705" i="17" s="1"/>
  <c r="CP705" i="17"/>
  <c r="CL706" i="17" l="1"/>
  <c r="CN706" i="17" s="1"/>
  <c r="CO706" i="17"/>
  <c r="CP706" i="17"/>
  <c r="CL707" i="17" l="1"/>
  <c r="CN707" i="17" s="1"/>
  <c r="CO707" i="17"/>
  <c r="CP707" i="17"/>
  <c r="CL708" i="17" l="1"/>
  <c r="CN708" i="17" s="1"/>
  <c r="CO708" i="17" s="1"/>
  <c r="CP708" i="17"/>
  <c r="CL709" i="17" l="1"/>
  <c r="CN709" i="17" s="1"/>
  <c r="CO709" i="17"/>
  <c r="CP709" i="17"/>
  <c r="CL710" i="17" l="1"/>
  <c r="CN710" i="17" s="1"/>
  <c r="CO710" i="17" s="1"/>
  <c r="CP710" i="17"/>
  <c r="CL711" i="17" l="1"/>
  <c r="CN711" i="17" s="1"/>
  <c r="CO711" i="17"/>
  <c r="CP711" i="17"/>
  <c r="CL712" i="17" l="1"/>
  <c r="CN712" i="17" s="1"/>
  <c r="CO712" i="17" s="1"/>
  <c r="CP712" i="17"/>
  <c r="CL713" i="17" l="1"/>
  <c r="CN713" i="17" s="1"/>
  <c r="CO713" i="17" s="1"/>
  <c r="O348" i="17"/>
  <c r="CP713" i="17"/>
  <c r="K320" i="16" l="1"/>
  <c r="O337" i="17"/>
  <c r="CL714" i="17"/>
  <c r="CN714" i="17" s="1"/>
  <c r="CO714" i="17" s="1"/>
  <c r="CP714" i="17"/>
  <c r="CL715" i="17" l="1"/>
  <c r="CN715" i="17" s="1"/>
  <c r="CO715" i="17"/>
  <c r="CP715" i="17"/>
  <c r="O338" i="17"/>
  <c r="K309" i="16"/>
  <c r="O339" i="17" l="1"/>
  <c r="K310" i="16"/>
  <c r="CL716" i="17"/>
  <c r="CN716" i="17" s="1"/>
  <c r="CO716" i="17" s="1"/>
  <c r="CP716" i="17"/>
  <c r="CL717" i="17" l="1"/>
  <c r="CN717" i="17" s="1"/>
  <c r="CO717" i="17"/>
  <c r="CP717" i="17"/>
  <c r="O340" i="17"/>
  <c r="K311" i="16"/>
  <c r="K312" i="16" l="1"/>
  <c r="O341" i="17"/>
  <c r="CL718" i="17"/>
  <c r="CN718" i="17" s="1"/>
  <c r="CO718" i="17" s="1"/>
  <c r="CP718" i="17"/>
  <c r="CL719" i="17" l="1"/>
  <c r="CN719" i="17" s="1"/>
  <c r="CO719" i="17"/>
  <c r="CP719" i="17"/>
  <c r="K313" i="16"/>
  <c r="O342" i="17"/>
  <c r="CL720" i="17" l="1"/>
  <c r="CN720" i="17" s="1"/>
  <c r="CO720" i="17"/>
  <c r="CP720" i="17"/>
  <c r="O343" i="17"/>
  <c r="K314" i="16"/>
  <c r="O344" i="17" l="1"/>
  <c r="K315" i="16"/>
  <c r="CL721" i="17"/>
  <c r="CN721" i="17" s="1"/>
  <c r="CO721" i="17" s="1"/>
  <c r="CP721" i="17"/>
  <c r="CL722" i="17" l="1"/>
  <c r="CN722" i="17" s="1"/>
  <c r="CO722" i="17" s="1"/>
  <c r="CP722" i="17"/>
  <c r="K316" i="16"/>
  <c r="O345" i="17"/>
  <c r="CL723" i="17" l="1"/>
  <c r="CN723" i="17" s="1"/>
  <c r="CO723" i="17"/>
  <c r="CP723" i="17"/>
  <c r="O346" i="17"/>
  <c r="K317" i="16"/>
  <c r="O347" i="17" l="1"/>
  <c r="K319" i="16" s="1"/>
  <c r="K318" i="16"/>
  <c r="CL724" i="17"/>
  <c r="CN724" i="17" s="1"/>
  <c r="CO724" i="17" s="1"/>
  <c r="CP724" i="17"/>
  <c r="CL725" i="17" l="1"/>
  <c r="CN725" i="17" s="1"/>
  <c r="CO725" i="17" s="1"/>
  <c r="CP725" i="17"/>
  <c r="CL726" i="17" l="1"/>
  <c r="CN726" i="17" s="1"/>
  <c r="CO726" i="17" s="1"/>
  <c r="CP726" i="17"/>
  <c r="CL727" i="17" l="1"/>
  <c r="CN727" i="17" s="1"/>
  <c r="CO727" i="17" s="1"/>
  <c r="CP727" i="17"/>
  <c r="CL728" i="17" l="1"/>
  <c r="CN728" i="17" s="1"/>
  <c r="CO728" i="17" s="1"/>
  <c r="CP728" i="17"/>
  <c r="CL729" i="17" l="1"/>
  <c r="CN729" i="17" s="1"/>
  <c r="CO729" i="17" s="1"/>
  <c r="CP729" i="17"/>
  <c r="CL730" i="17" l="1"/>
  <c r="CN730" i="17" s="1"/>
  <c r="CO730" i="17" s="1"/>
  <c r="CP730" i="17"/>
  <c r="CL731" i="17" l="1"/>
  <c r="CN731" i="17" s="1"/>
  <c r="CO731" i="17"/>
  <c r="CP731" i="17"/>
  <c r="CL732" i="17" l="1"/>
  <c r="CN732" i="17" s="1"/>
  <c r="CO732" i="17" s="1"/>
  <c r="CP732" i="17"/>
  <c r="CL733" i="17" l="1"/>
  <c r="CN733" i="17" s="1"/>
  <c r="CO733" i="17"/>
  <c r="CP733" i="17"/>
  <c r="CL734" i="17" l="1"/>
  <c r="CN734" i="17" s="1"/>
  <c r="CO734" i="17" s="1"/>
  <c r="CP734" i="17"/>
  <c r="CL735" i="17" l="1"/>
  <c r="CN735" i="17" s="1"/>
  <c r="CO735" i="17"/>
  <c r="CP735" i="17"/>
  <c r="CL736" i="17" l="1"/>
  <c r="CN736" i="17" s="1"/>
  <c r="CO736" i="17" s="1"/>
  <c r="CP736" i="17"/>
  <c r="CL737" i="17" l="1"/>
  <c r="CN737" i="17" s="1"/>
  <c r="CO737" i="17"/>
  <c r="CP737" i="17"/>
  <c r="CL738" i="17" l="1"/>
  <c r="CN738" i="17" s="1"/>
  <c r="CO738" i="17" s="1"/>
  <c r="CP738" i="17"/>
  <c r="CL739" i="17" l="1"/>
  <c r="CN739" i="17" s="1"/>
  <c r="O360" i="17"/>
  <c r="CO739" i="17"/>
  <c r="CP739" i="17"/>
  <c r="K332" i="16" l="1"/>
  <c r="O349" i="17"/>
  <c r="CL740" i="17"/>
  <c r="CN740" i="17" s="1"/>
  <c r="CO740" i="17" s="1"/>
  <c r="CP740" i="17"/>
  <c r="CL741" i="17" l="1"/>
  <c r="CN741" i="17" s="1"/>
  <c r="CO741" i="17"/>
  <c r="CP741" i="17"/>
  <c r="O350" i="17"/>
  <c r="K321" i="16"/>
  <c r="O351" i="17" l="1"/>
  <c r="K322" i="16"/>
  <c r="CL742" i="17"/>
  <c r="CN742" i="17" s="1"/>
  <c r="CO742" i="17" s="1"/>
  <c r="CP742" i="17"/>
  <c r="CL743" i="17" l="1"/>
  <c r="CN743" i="17" s="1"/>
  <c r="CO743" i="17" s="1"/>
  <c r="CP743" i="17"/>
  <c r="O352" i="17"/>
  <c r="K323" i="16"/>
  <c r="CL744" i="17" l="1"/>
  <c r="CN744" i="17" s="1"/>
  <c r="CO744" i="17" s="1"/>
  <c r="CP744" i="17"/>
  <c r="K324" i="16"/>
  <c r="O353" i="17"/>
  <c r="CL745" i="17" l="1"/>
  <c r="CN745" i="17" s="1"/>
  <c r="CO745" i="17"/>
  <c r="CP745" i="17"/>
  <c r="K325" i="16"/>
  <c r="O354" i="17"/>
  <c r="CL746" i="17" l="1"/>
  <c r="CN746" i="17" s="1"/>
  <c r="CO746" i="17" s="1"/>
  <c r="CP746" i="17"/>
  <c r="O355" i="17"/>
  <c r="K326" i="16"/>
  <c r="CL747" i="17" l="1"/>
  <c r="CN747" i="17" s="1"/>
  <c r="CO747" i="17" s="1"/>
  <c r="CP747" i="17"/>
  <c r="O356" i="17"/>
  <c r="K327" i="16"/>
  <c r="CL748" i="17" l="1"/>
  <c r="CN748" i="17" s="1"/>
  <c r="CO748" i="17"/>
  <c r="CP748" i="17"/>
  <c r="K328" i="16"/>
  <c r="O357" i="17"/>
  <c r="CL749" i="17" l="1"/>
  <c r="CN749" i="17" s="1"/>
  <c r="CO749" i="17" s="1"/>
  <c r="CP749" i="17"/>
  <c r="O358" i="17"/>
  <c r="K329" i="16"/>
  <c r="O359" i="17" l="1"/>
  <c r="K331" i="16" s="1"/>
  <c r="K330" i="16"/>
  <c r="CL750" i="17"/>
  <c r="CN750" i="17" s="1"/>
  <c r="CO750" i="17" s="1"/>
  <c r="CP750" i="17"/>
  <c r="CL751" i="17" l="1"/>
  <c r="CN751" i="17" s="1"/>
  <c r="CO751" i="17"/>
  <c r="CP751" i="17"/>
  <c r="CL752" i="17" l="1"/>
  <c r="CN752" i="17" s="1"/>
  <c r="CO752" i="17"/>
  <c r="CP752" i="17"/>
  <c r="CL753" i="17" l="1"/>
  <c r="CN753" i="17" s="1"/>
  <c r="CO753" i="17"/>
  <c r="CP753" i="17"/>
  <c r="CL754" i="17" l="1"/>
  <c r="CN754" i="17" s="1"/>
  <c r="CO754" i="17" s="1"/>
  <c r="CP754" i="17"/>
  <c r="CL755" i="17" l="1"/>
  <c r="CN755" i="17" s="1"/>
  <c r="CO755" i="17"/>
  <c r="CP755" i="17"/>
  <c r="CL756" i="17" l="1"/>
  <c r="CN756" i="17" s="1"/>
  <c r="CO756" i="17" s="1"/>
  <c r="CP756" i="17"/>
  <c r="CL757" i="17" l="1"/>
  <c r="CN757" i="17" s="1"/>
  <c r="CO757" i="17"/>
  <c r="CP757" i="17"/>
  <c r="CL758" i="17" l="1"/>
  <c r="CN758" i="17" s="1"/>
  <c r="CO758" i="17" s="1"/>
  <c r="CP758" i="17"/>
  <c r="CL759" i="17" l="1"/>
  <c r="CN759" i="17" s="1"/>
  <c r="CO759" i="17" s="1"/>
  <c r="CP759" i="17"/>
  <c r="CL760" i="17" l="1"/>
  <c r="CN760" i="17" s="1"/>
  <c r="CO760" i="17" s="1"/>
  <c r="CP760" i="17"/>
  <c r="CL761" i="17" l="1"/>
  <c r="CN761" i="17" s="1"/>
  <c r="CO761" i="17" s="1"/>
  <c r="CP761" i="17"/>
  <c r="CL762" i="17" l="1"/>
  <c r="CN762" i="17" s="1"/>
  <c r="CO762" i="17" s="1"/>
  <c r="CP762" i="17"/>
  <c r="CL763" i="17" l="1"/>
  <c r="CN763" i="17" s="1"/>
  <c r="CO763" i="17" s="1"/>
  <c r="CP763" i="17"/>
  <c r="CL764" i="17" l="1"/>
  <c r="CN764" i="17" s="1"/>
  <c r="CO764" i="17" s="1"/>
  <c r="CP764" i="17"/>
  <c r="CL765" i="17" l="1"/>
  <c r="CN765" i="17" s="1"/>
  <c r="CO765" i="17"/>
  <c r="O372" i="17"/>
  <c r="CP765" i="17"/>
  <c r="K344" i="16" l="1"/>
  <c r="O361" i="17"/>
  <c r="CL766" i="17"/>
  <c r="CN766" i="17" s="1"/>
  <c r="CO766" i="17" s="1"/>
  <c r="CP766" i="17"/>
  <c r="CL767" i="17" l="1"/>
  <c r="CN767" i="17" s="1"/>
  <c r="CO767" i="17" s="1"/>
  <c r="CP767" i="17"/>
  <c r="O362" i="17"/>
  <c r="K333" i="16"/>
  <c r="CL768" i="17" l="1"/>
  <c r="CN768" i="17" s="1"/>
  <c r="CO768" i="17" s="1"/>
  <c r="CP768" i="17"/>
  <c r="O363" i="17"/>
  <c r="K334" i="16"/>
  <c r="CL769" i="17" l="1"/>
  <c r="CN769" i="17" s="1"/>
  <c r="CO769" i="17" s="1"/>
  <c r="CP769" i="17"/>
  <c r="O364" i="17"/>
  <c r="K335" i="16"/>
  <c r="CL770" i="17" l="1"/>
  <c r="CN770" i="17" s="1"/>
  <c r="CO770" i="17" s="1"/>
  <c r="CP770" i="17"/>
  <c r="K336" i="16"/>
  <c r="O365" i="17"/>
  <c r="CL771" i="17" l="1"/>
  <c r="CN771" i="17" s="1"/>
  <c r="CO771" i="17" s="1"/>
  <c r="CP771" i="17"/>
  <c r="K337" i="16"/>
  <c r="O366" i="17"/>
  <c r="CL772" i="17" l="1"/>
  <c r="CN772" i="17" s="1"/>
  <c r="CO772" i="17"/>
  <c r="CP772" i="17"/>
  <c r="O367" i="17"/>
  <c r="K338" i="16"/>
  <c r="O368" i="17" l="1"/>
  <c r="K339" i="16"/>
  <c r="CL773" i="17"/>
  <c r="CN773" i="17" s="1"/>
  <c r="CO773" i="17" s="1"/>
  <c r="CP773" i="17"/>
  <c r="CL774" i="17" l="1"/>
  <c r="CN774" i="17" s="1"/>
  <c r="CO774" i="17"/>
  <c r="CP774" i="17"/>
  <c r="K340" i="16"/>
  <c r="O369" i="17"/>
  <c r="CL775" i="17" l="1"/>
  <c r="CN775" i="17" s="1"/>
  <c r="CO775" i="17" s="1"/>
  <c r="CP775" i="17"/>
  <c r="O370" i="17"/>
  <c r="K341" i="16"/>
  <c r="CL776" i="17" l="1"/>
  <c r="CN776" i="17" s="1"/>
  <c r="CO776" i="17"/>
  <c r="CP776" i="17"/>
  <c r="O371" i="17"/>
  <c r="K343" i="16" s="1"/>
  <c r="K342" i="16"/>
  <c r="CL777" i="17" l="1"/>
  <c r="CN777" i="17" s="1"/>
  <c r="CO777" i="17" s="1"/>
  <c r="CP777" i="17"/>
  <c r="CL778" i="17" l="1"/>
  <c r="CN778" i="17" s="1"/>
  <c r="CO778" i="17" s="1"/>
  <c r="CP778" i="17"/>
  <c r="CL779" i="17" l="1"/>
  <c r="CN779" i="17" s="1"/>
  <c r="CO779" i="17" s="1"/>
  <c r="CP779" i="17"/>
  <c r="CL780" i="17" l="1"/>
  <c r="CN780" i="17" s="1"/>
  <c r="CO780" i="17" s="1"/>
  <c r="CP780" i="17"/>
  <c r="CL781" i="17" l="1"/>
  <c r="CN781" i="17" s="1"/>
  <c r="CO781" i="17" s="1"/>
  <c r="CP781" i="17"/>
  <c r="CL782" i="17" l="1"/>
  <c r="CN782" i="17" s="1"/>
  <c r="CO782" i="17" s="1"/>
  <c r="CP782" i="17"/>
  <c r="CL783" i="17" l="1"/>
  <c r="CN783" i="17" s="1"/>
  <c r="CO783" i="17" s="1"/>
  <c r="CP783" i="17"/>
  <c r="CL784" i="17" l="1"/>
  <c r="CN784" i="17" s="1"/>
  <c r="CO784" i="17" s="1"/>
  <c r="CP784" i="17"/>
  <c r="CL785" i="17" l="1"/>
  <c r="CN785" i="17" s="1"/>
  <c r="CO785" i="17" s="1"/>
  <c r="CP785" i="17"/>
  <c r="CL786" i="17" l="1"/>
  <c r="CN786" i="17" s="1"/>
  <c r="CO786" i="17" s="1"/>
  <c r="CP786" i="17"/>
  <c r="CL787" i="17" l="1"/>
  <c r="CN787" i="17" s="1"/>
  <c r="CO787" i="17" s="1"/>
  <c r="CP787" i="17"/>
  <c r="CL788" i="17" l="1"/>
  <c r="CN788" i="17" s="1"/>
  <c r="CO788" i="17" s="1"/>
  <c r="CP788" i="17"/>
  <c r="CL789" i="17" l="1"/>
  <c r="CN789" i="17" s="1"/>
  <c r="CO789" i="17" s="1"/>
  <c r="CP789" i="17"/>
  <c r="CL790" i="17" l="1"/>
  <c r="CN790" i="17" s="1"/>
  <c r="CO790" i="17" s="1"/>
  <c r="CP790" i="17"/>
  <c r="CL791" i="17" l="1"/>
  <c r="CN791" i="17" s="1"/>
  <c r="CO791" i="17" s="1"/>
  <c r="O384" i="17"/>
  <c r="CP791" i="17"/>
  <c r="CL792" i="17" l="1"/>
  <c r="CN792" i="17" s="1"/>
  <c r="CO792" i="17" s="1"/>
  <c r="CP792" i="17"/>
  <c r="K356" i="16"/>
  <c r="O373" i="17"/>
  <c r="CL793" i="17" l="1"/>
  <c r="CN793" i="17" s="1"/>
  <c r="CO793" i="17" s="1"/>
  <c r="CP793" i="17"/>
  <c r="O374" i="17"/>
  <c r="K345" i="16"/>
  <c r="CL794" i="17" l="1"/>
  <c r="CN794" i="17" s="1"/>
  <c r="CO794" i="17" s="1"/>
  <c r="CP794" i="17"/>
  <c r="O375" i="17"/>
  <c r="K346" i="16"/>
  <c r="CL795" i="17" l="1"/>
  <c r="CN795" i="17" s="1"/>
  <c r="CO795" i="17" s="1"/>
  <c r="CP795" i="17"/>
  <c r="O376" i="17"/>
  <c r="K347" i="16"/>
  <c r="CL796" i="17" l="1"/>
  <c r="CN796" i="17" s="1"/>
  <c r="CO796" i="17"/>
  <c r="CP796" i="17"/>
  <c r="K348" i="16"/>
  <c r="O377" i="17"/>
  <c r="CL797" i="17" l="1"/>
  <c r="CN797" i="17" s="1"/>
  <c r="CO797" i="17" s="1"/>
  <c r="CP797" i="17"/>
  <c r="K349" i="16"/>
  <c r="O378" i="17"/>
  <c r="CL798" i="17" l="1"/>
  <c r="CN798" i="17" s="1"/>
  <c r="CO798" i="17" s="1"/>
  <c r="CP798" i="17"/>
  <c r="O379" i="17"/>
  <c r="K350" i="16"/>
  <c r="CL799" i="17" l="1"/>
  <c r="CN799" i="17" s="1"/>
  <c r="CO799" i="17" s="1"/>
  <c r="CP799" i="17"/>
  <c r="O380" i="17"/>
  <c r="K351" i="16"/>
  <c r="CL800" i="17" l="1"/>
  <c r="CN800" i="17" s="1"/>
  <c r="CO800" i="17" s="1"/>
  <c r="CP800" i="17"/>
  <c r="K352" i="16"/>
  <c r="O381" i="17"/>
  <c r="CL801" i="17" l="1"/>
  <c r="CN801" i="17" s="1"/>
  <c r="CO801" i="17" s="1"/>
  <c r="CP801" i="17"/>
  <c r="O382" i="17"/>
  <c r="K353" i="16"/>
  <c r="CL802" i="17" l="1"/>
  <c r="CN802" i="17" s="1"/>
  <c r="CO802" i="17" s="1"/>
  <c r="O383" i="17"/>
  <c r="K355" i="16" s="1"/>
  <c r="K354" i="16"/>
  <c r="CL803" i="17" l="1"/>
  <c r="CN803" i="17" s="1"/>
  <c r="CO803" i="17" s="1"/>
  <c r="CL804" i="17" l="1"/>
  <c r="CN804" i="17" s="1"/>
  <c r="CO804" i="17" s="1"/>
  <c r="CL805" i="17" l="1"/>
  <c r="CN805" i="17" s="1"/>
  <c r="CO805" i="17" s="1"/>
  <c r="CL806" i="17" l="1"/>
  <c r="CN806" i="17" s="1"/>
  <c r="CO806" i="17" s="1"/>
  <c r="CL807" i="17" l="1"/>
  <c r="CN807" i="17" s="1"/>
  <c r="CO807" i="17" s="1"/>
  <c r="CL808" i="17" l="1"/>
  <c r="CN808" i="17" s="1"/>
  <c r="CO808" i="17" s="1"/>
  <c r="CL809" i="17" l="1"/>
  <c r="CN809" i="17" s="1"/>
  <c r="CO809" i="17"/>
  <c r="CL810" i="17" l="1"/>
  <c r="CN810" i="17" s="1"/>
  <c r="CO810" i="17" s="1"/>
  <c r="CL811" i="17" l="1"/>
  <c r="CN811" i="17" s="1"/>
  <c r="CO811" i="17"/>
  <c r="CL812" i="17" l="1"/>
  <c r="CN812" i="17" s="1"/>
  <c r="CO812" i="17" s="1"/>
  <c r="CL813" i="17" l="1"/>
  <c r="CN813" i="17" s="1"/>
  <c r="CO813" i="17"/>
  <c r="CL814" i="17" l="1"/>
  <c r="CN814" i="17" s="1"/>
  <c r="CO814" i="17" s="1"/>
  <c r="CL815" i="17" l="1"/>
  <c r="CN815" i="17" s="1"/>
  <c r="CO815" i="17"/>
  <c r="CL816" i="17" l="1"/>
  <c r="CN816" i="17" s="1"/>
  <c r="CO816" i="17" s="1"/>
  <c r="O396" i="17" s="1"/>
  <c r="K368" i="16" l="1"/>
  <c r="O385" i="17"/>
  <c r="O386" i="17" l="1"/>
  <c r="K357" i="16"/>
  <c r="O387" i="17" l="1"/>
  <c r="K358" i="16"/>
  <c r="O388" i="17" l="1"/>
  <c r="K359" i="16"/>
  <c r="K360" i="16" l="1"/>
  <c r="O389" i="17"/>
  <c r="K361" i="16" l="1"/>
  <c r="O390" i="17"/>
  <c r="O391" i="17" l="1"/>
  <c r="K362" i="16"/>
  <c r="O392" i="17" l="1"/>
  <c r="K363" i="16"/>
  <c r="K364" i="16" l="1"/>
  <c r="O393" i="17"/>
  <c r="O394" i="17" l="1"/>
  <c r="K365" i="16"/>
  <c r="O395" i="17" l="1"/>
  <c r="K367" i="16" s="1"/>
  <c r="K366" i="16"/>
</calcChain>
</file>

<file path=xl/sharedStrings.xml><?xml version="1.0" encoding="utf-8"?>
<sst xmlns="http://schemas.openxmlformats.org/spreadsheetml/2006/main" count="565" uniqueCount="82">
  <si>
    <t>Mortgage Information</t>
  </si>
  <si>
    <t>Loan Amount</t>
  </si>
  <si>
    <t>Annual Interest Rate</t>
  </si>
  <si>
    <t xml:space="preserve">       Annual Interest Rate</t>
  </si>
  <si>
    <t>Monthly Payment Amount</t>
  </si>
  <si>
    <t>Extra Monthly Payments</t>
  </si>
  <si>
    <t>Extra Annual Payments</t>
  </si>
  <si>
    <t>Month of Annual Payment</t>
  </si>
  <si>
    <t>Total Extra Payments</t>
  </si>
  <si>
    <t>Extra Payments</t>
  </si>
  <si>
    <t>Mortgage Summary</t>
  </si>
  <si>
    <t>Years Until Paid Off</t>
  </si>
  <si>
    <t>Interest Savings</t>
  </si>
  <si>
    <t>Total Interest Paid</t>
  </si>
  <si>
    <t>Payment Schedule</t>
  </si>
  <si>
    <t>No.</t>
  </si>
  <si>
    <t>Interest</t>
  </si>
  <si>
    <t>Rate</t>
  </si>
  <si>
    <t xml:space="preserve">Interest </t>
  </si>
  <si>
    <t>Payment</t>
  </si>
  <si>
    <t>Extra</t>
  </si>
  <si>
    <t>Payments</t>
  </si>
  <si>
    <t>Additional</t>
  </si>
  <si>
    <t>Amount</t>
  </si>
  <si>
    <t>Paid</t>
  </si>
  <si>
    <t>Amount Applied</t>
  </si>
  <si>
    <t>To Principal</t>
  </si>
  <si>
    <t>Balance</t>
  </si>
  <si>
    <t>Investment Summary</t>
  </si>
  <si>
    <t xml:space="preserve">                               Number of Monthly Payments     </t>
  </si>
  <si>
    <t>Current Age</t>
  </si>
  <si>
    <t>Retirement Age</t>
  </si>
  <si>
    <t>Investment per Year</t>
  </si>
  <si>
    <t>Rate of Return</t>
  </si>
  <si>
    <t>Years Until Paid in Full</t>
  </si>
  <si>
    <t>Value of Investment @ Paid in Full</t>
  </si>
  <si>
    <t>Number of Years Until Retirement</t>
  </si>
  <si>
    <t>Extra Payment per Year</t>
  </si>
  <si>
    <t>Monthly Mortgage Payment</t>
  </si>
  <si>
    <t>Balance at Retirement</t>
  </si>
  <si>
    <t>Mortgage Information Calculator</t>
  </si>
  <si>
    <t>Current Principal Balance</t>
  </si>
  <si>
    <t>Number of Payments Remaining</t>
  </si>
  <si>
    <t xml:space="preserve">Total of All Payments </t>
  </si>
  <si>
    <t xml:space="preserve">                 Wealth Builder Worksheet                                                      </t>
  </si>
  <si>
    <t xml:space="preserve"> </t>
  </si>
  <si>
    <t>Monthly</t>
  </si>
  <si>
    <t>Annual</t>
  </si>
  <si>
    <t>Mortgage</t>
  </si>
  <si>
    <t xml:space="preserve">             Number of Years Until Retirement</t>
  </si>
  <si>
    <t>Loan Information</t>
  </si>
  <si>
    <t>Monthly Loan Payment</t>
  </si>
  <si>
    <t>Loan Information Calculator</t>
  </si>
  <si>
    <t>Loan Summary</t>
  </si>
  <si>
    <t>Extra Monthly Cash Flow</t>
  </si>
  <si>
    <t>Extra Annual Cash Flow Contribution</t>
  </si>
  <si>
    <t>Month of Annual Cash Flow Contribution</t>
  </si>
  <si>
    <t>Extra Cash Flow</t>
  </si>
  <si>
    <t>Total Extra Cash Flow</t>
  </si>
  <si>
    <t xml:space="preserve">Total Of </t>
  </si>
  <si>
    <t>Beginning</t>
  </si>
  <si>
    <t>LOC</t>
  </si>
  <si>
    <t>Other Monthly</t>
  </si>
  <si>
    <t>Ending</t>
  </si>
  <si>
    <t>Transfer To</t>
  </si>
  <si>
    <t>Deposits</t>
  </si>
  <si>
    <t>Bills Paid</t>
  </si>
  <si>
    <t>Period</t>
  </si>
  <si>
    <t>Date</t>
  </si>
  <si>
    <t>To LOC</t>
  </si>
  <si>
    <t>From LOC</t>
  </si>
  <si>
    <t>CASH FLOW MAXIMIZER TRACKING WORKSHEET</t>
  </si>
  <si>
    <t>Cash Flow</t>
  </si>
  <si>
    <t>Maximizer</t>
  </si>
  <si>
    <t>Conventional</t>
  </si>
  <si>
    <t>CFM</t>
  </si>
  <si>
    <t>Bi-Weekly</t>
  </si>
  <si>
    <t>COST</t>
  </si>
  <si>
    <t>@</t>
  </si>
  <si>
    <t>Cumulative</t>
  </si>
  <si>
    <t>Interest Paid</t>
  </si>
  <si>
    <t xml:space="preserve">                                     Cash Flow Maximizer Calculator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</si>
</sst>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3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sz val="14"/>
      <color indexed="9"/>
      <name val="Calibri"/>
      <family val="2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2"/>
      <color indexed="8"/>
      <name val="Calibri"/>
    </font>
    <font>
      <b/>
      <sz val="12"/>
      <color indexed="9"/>
      <name val="Calibri"/>
      <family val="2"/>
    </font>
    <font>
      <b/>
      <sz val="12"/>
      <color indexed="8"/>
      <name val="Calibri"/>
      <family val="2"/>
    </font>
    <font>
      <b/>
      <sz val="11"/>
      <name val="Calibri"/>
      <family val="2"/>
    </font>
    <font>
      <sz val="12"/>
      <color indexed="8"/>
      <name val="Arial"/>
      <family val="2"/>
    </font>
    <font>
      <b/>
      <sz val="11"/>
      <color indexed="8"/>
      <name val="Calibri"/>
    </font>
    <font>
      <sz val="11"/>
      <color indexed="43"/>
      <name val="Calibri"/>
      <family val="2"/>
    </font>
    <font>
      <sz val="10"/>
      <color indexed="8"/>
      <name val="Calibri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4"/>
      <color indexed="43"/>
      <name val="Calibri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9"/>
      <name val="Calibri"/>
    </font>
    <font>
      <b/>
      <sz val="10"/>
      <color indexed="9"/>
      <name val="Calibri"/>
      <family val="2"/>
    </font>
    <font>
      <b/>
      <sz val="12"/>
      <color indexed="9"/>
      <name val="Calibri"/>
    </font>
    <font>
      <b/>
      <sz val="10"/>
      <name val="Calibri"/>
    </font>
    <font>
      <sz val="11"/>
      <color indexed="22"/>
      <name val="Calibri"/>
      <family val="2"/>
    </font>
    <font>
      <sz val="10"/>
      <name val="Calibri"/>
      <family val="2"/>
    </font>
    <font>
      <b/>
      <sz val="12"/>
      <name val="Calibri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3">
    <xf numFmtId="0" fontId="0" fillId="0" borderId="0" xfId="0"/>
    <xf numFmtId="8" fontId="0" fillId="0" borderId="0" xfId="0" applyNumberFormat="1"/>
    <xf numFmtId="10" fontId="0" fillId="0" borderId="0" xfId="0" applyNumberFormat="1"/>
    <xf numFmtId="14" fontId="0" fillId="0" borderId="0" xfId="0" applyNumberFormat="1"/>
    <xf numFmtId="16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0" fillId="3" borderId="0" xfId="0" applyFill="1"/>
    <xf numFmtId="0" fontId="0" fillId="3" borderId="0" xfId="0" applyFill="1" applyAlignment="1"/>
    <xf numFmtId="165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2" fontId="0" fillId="0" borderId="0" xfId="0" applyNumberFormat="1"/>
    <xf numFmtId="8" fontId="0" fillId="4" borderId="2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0" fontId="0" fillId="5" borderId="0" xfId="0" applyFill="1"/>
    <xf numFmtId="0" fontId="0" fillId="0" borderId="0" xfId="0" applyFill="1"/>
    <xf numFmtId="14" fontId="0" fillId="0" borderId="0" xfId="0" applyNumberFormat="1" applyFill="1"/>
    <xf numFmtId="164" fontId="0" fillId="2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6" fillId="4" borderId="0" xfId="0" applyFont="1" applyFill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0" fillId="4" borderId="4" xfId="0" applyNumberFormat="1" applyFill="1" applyBorder="1" applyAlignment="1">
      <alignment horizontal="center"/>
    </xf>
    <xf numFmtId="8" fontId="0" fillId="4" borderId="0" xfId="0" applyNumberFormat="1" applyFill="1" applyBorder="1" applyAlignment="1">
      <alignment horizontal="center"/>
    </xf>
    <xf numFmtId="2" fontId="0" fillId="4" borderId="4" xfId="0" applyNumberForma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7" fontId="4" fillId="4" borderId="5" xfId="1" applyNumberFormat="1" applyFon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0" fontId="0" fillId="3" borderId="0" xfId="0" applyFill="1" applyBorder="1" applyAlignment="1"/>
    <xf numFmtId="0" fontId="0" fillId="4" borderId="0" xfId="0" applyFill="1" applyBorder="1" applyAlignment="1">
      <alignment horizontal="center"/>
    </xf>
    <xf numFmtId="10" fontId="1" fillId="4" borderId="0" xfId="2" applyNumberFormat="1" applyFont="1" applyFill="1" applyBorder="1" applyAlignment="1">
      <alignment horizontal="center"/>
    </xf>
    <xf numFmtId="10" fontId="1" fillId="0" borderId="1" xfId="2" applyNumberFormat="1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0" fontId="1" fillId="0" borderId="0" xfId="2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8" fontId="14" fillId="0" borderId="0" xfId="0" applyNumberFormat="1" applyFont="1" applyFill="1" applyBorder="1" applyAlignment="1">
      <alignment horizontal="center"/>
    </xf>
    <xf numFmtId="8" fontId="15" fillId="0" borderId="0" xfId="0" applyNumberFormat="1" applyFont="1" applyFill="1" applyBorder="1" applyAlignment="1">
      <alignment horizontal="center"/>
    </xf>
    <xf numFmtId="8" fontId="0" fillId="0" borderId="0" xfId="0" applyNumberForma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9" fillId="0" borderId="0" xfId="0" applyFont="1" applyFill="1"/>
    <xf numFmtId="0" fontId="0" fillId="0" borderId="0" xfId="0" applyFill="1" applyAlignment="1">
      <alignment horizontal="right"/>
    </xf>
    <xf numFmtId="165" fontId="0" fillId="0" borderId="6" xfId="0" applyNumberFormat="1" applyFill="1" applyBorder="1" applyAlignment="1">
      <alignment horizontal="center"/>
    </xf>
    <xf numFmtId="10" fontId="1" fillId="0" borderId="6" xfId="2" applyNumberFormat="1" applyFont="1" applyFill="1" applyBorder="1" applyAlignment="1">
      <alignment horizontal="center"/>
    </xf>
    <xf numFmtId="0" fontId="0" fillId="0" borderId="0" xfId="0" applyFill="1" applyAlignment="1"/>
    <xf numFmtId="0" fontId="0" fillId="0" borderId="1" xfId="0" applyFill="1" applyBorder="1" applyAlignment="1"/>
    <xf numFmtId="0" fontId="0" fillId="0" borderId="7" xfId="0" applyFill="1" applyBorder="1" applyAlignment="1">
      <alignment horizontal="center"/>
    </xf>
    <xf numFmtId="164" fontId="4" fillId="0" borderId="8" xfId="0" applyNumberFormat="1" applyFont="1" applyFill="1" applyBorder="1"/>
    <xf numFmtId="2" fontId="4" fillId="0" borderId="9" xfId="0" applyNumberFormat="1" applyFon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0" fontId="0" fillId="0" borderId="2" xfId="0" applyFill="1" applyBorder="1"/>
    <xf numFmtId="165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8" fontId="0" fillId="0" borderId="2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3" xfId="0" applyFill="1" applyBorder="1"/>
    <xf numFmtId="0" fontId="0" fillId="0" borderId="11" xfId="0" applyFill="1" applyBorder="1"/>
    <xf numFmtId="0" fontId="4" fillId="4" borderId="0" xfId="0" applyFont="1" applyFill="1" applyAlignment="1">
      <alignment horizontal="right"/>
    </xf>
    <xf numFmtId="0" fontId="4" fillId="4" borderId="0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9" fillId="4" borderId="0" xfId="0" applyFont="1" applyFill="1"/>
    <xf numFmtId="0" fontId="0" fillId="7" borderId="4" xfId="0" applyFill="1" applyBorder="1" applyAlignment="1"/>
    <xf numFmtId="0" fontId="0" fillId="7" borderId="0" xfId="0" applyFill="1" applyBorder="1" applyAlignment="1">
      <alignment horizontal="right"/>
    </xf>
    <xf numFmtId="0" fontId="11" fillId="8" borderId="0" xfId="0" applyFont="1" applyFill="1"/>
    <xf numFmtId="0" fontId="0" fillId="8" borderId="0" xfId="0" applyFill="1"/>
    <xf numFmtId="0" fontId="18" fillId="8" borderId="0" xfId="0" applyFont="1" applyFill="1"/>
    <xf numFmtId="0" fontId="11" fillId="2" borderId="0" xfId="0" applyFont="1" applyFill="1" applyAlignment="1">
      <alignment horizontal="right"/>
    </xf>
    <xf numFmtId="4" fontId="0" fillId="8" borderId="0" xfId="0" applyNumberFormat="1" applyFill="1"/>
    <xf numFmtId="4" fontId="21" fillId="4" borderId="0" xfId="0" applyNumberFormat="1" applyFont="1" applyFill="1" applyAlignment="1">
      <alignment horizontal="left"/>
    </xf>
    <xf numFmtId="4" fontId="22" fillId="4" borderId="0" xfId="0" applyNumberFormat="1" applyFont="1" applyFill="1" applyAlignment="1">
      <alignment horizontal="left"/>
    </xf>
    <xf numFmtId="0" fontId="23" fillId="8" borderId="0" xfId="0" applyFont="1" applyFill="1" applyAlignment="1">
      <alignment horizontal="center"/>
    </xf>
    <xf numFmtId="0" fontId="24" fillId="8" borderId="0" xfId="0" applyFont="1" applyFill="1"/>
    <xf numFmtId="0" fontId="21" fillId="4" borderId="0" xfId="0" applyFont="1" applyFill="1"/>
    <xf numFmtId="0" fontId="22" fillId="4" borderId="0" xfId="0" applyFont="1" applyFill="1" applyAlignment="1">
      <alignment horizontal="right"/>
    </xf>
    <xf numFmtId="0" fontId="23" fillId="8" borderId="12" xfId="0" applyFont="1" applyFill="1" applyBorder="1" applyAlignment="1">
      <alignment horizontal="center"/>
    </xf>
    <xf numFmtId="165" fontId="0" fillId="0" borderId="0" xfId="0" applyNumberFormat="1" applyFill="1" applyBorder="1" applyAlignment="1" applyProtection="1">
      <alignment horizontal="center"/>
      <protection locked="0"/>
    </xf>
    <xf numFmtId="10" fontId="1" fillId="0" borderId="0" xfId="2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64" fontId="0" fillId="0" borderId="0" xfId="0" applyNumberFormat="1" applyFill="1" applyBorder="1" applyAlignment="1" applyProtection="1">
      <alignment horizontal="center"/>
      <protection locked="0"/>
    </xf>
    <xf numFmtId="164" fontId="13" fillId="6" borderId="13" xfId="0" applyNumberFormat="1" applyFont="1" applyFill="1" applyBorder="1" applyAlignment="1" applyProtection="1">
      <alignment horizontal="center"/>
    </xf>
    <xf numFmtId="2" fontId="13" fillId="6" borderId="9" xfId="0" applyNumberFormat="1" applyFont="1" applyFill="1" applyBorder="1" applyAlignment="1" applyProtection="1">
      <alignment horizontal="center"/>
    </xf>
    <xf numFmtId="164" fontId="17" fillId="4" borderId="2" xfId="0" applyNumberFormat="1" applyFont="1" applyFill="1" applyBorder="1" applyAlignment="1" applyProtection="1">
      <alignment horizontal="center"/>
    </xf>
    <xf numFmtId="2" fontId="0" fillId="4" borderId="2" xfId="0" applyNumberFormat="1" applyFill="1" applyBorder="1" applyAlignment="1" applyProtection="1">
      <alignment horizontal="center"/>
    </xf>
    <xf numFmtId="8" fontId="14" fillId="4" borderId="2" xfId="0" applyNumberFormat="1" applyFont="1" applyFill="1" applyBorder="1" applyAlignment="1" applyProtection="1">
      <alignment horizontal="center"/>
    </xf>
    <xf numFmtId="165" fontId="0" fillId="4" borderId="2" xfId="0" applyNumberFormat="1" applyFill="1" applyBorder="1" applyAlignment="1" applyProtection="1">
      <alignment horizontal="center"/>
    </xf>
    <xf numFmtId="164" fontId="0" fillId="4" borderId="2" xfId="0" applyNumberFormat="1" applyFill="1" applyBorder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7" fontId="13" fillId="6" borderId="11" xfId="1" applyNumberFormat="1" applyFont="1" applyFill="1" applyBorder="1" applyAlignment="1" applyProtection="1">
      <alignment horizontal="center"/>
    </xf>
    <xf numFmtId="8" fontId="13" fillId="6" borderId="9" xfId="0" applyNumberFormat="1" applyFont="1" applyFill="1" applyBorder="1" applyAlignment="1" applyProtection="1">
      <alignment horizontal="center"/>
    </xf>
    <xf numFmtId="0" fontId="0" fillId="2" borderId="0" xfId="0" applyFill="1" applyProtection="1"/>
    <xf numFmtId="0" fontId="7" fillId="4" borderId="0" xfId="0" applyFont="1" applyFill="1" applyAlignment="1" applyProtection="1">
      <alignment horizontal="center"/>
    </xf>
    <xf numFmtId="0" fontId="0" fillId="4" borderId="0" xfId="0" applyFill="1" applyProtection="1"/>
    <xf numFmtId="0" fontId="12" fillId="4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10" fontId="0" fillId="2" borderId="0" xfId="0" applyNumberFormat="1" applyFill="1" applyAlignment="1" applyProtection="1">
      <alignment horizontal="center"/>
    </xf>
    <xf numFmtId="164" fontId="0" fillId="2" borderId="0" xfId="0" applyNumberFormat="1" applyFill="1" applyAlignment="1" applyProtection="1">
      <alignment horizontal="center"/>
    </xf>
    <xf numFmtId="8" fontId="0" fillId="2" borderId="0" xfId="0" applyNumberFormat="1" applyFill="1" applyAlignment="1" applyProtection="1">
      <alignment horizontal="center"/>
    </xf>
    <xf numFmtId="4" fontId="21" fillId="0" borderId="0" xfId="0" applyNumberFormat="1" applyFont="1" applyAlignment="1" applyProtection="1">
      <alignment horizontal="left"/>
      <protection locked="0"/>
    </xf>
    <xf numFmtId="4" fontId="21" fillId="0" borderId="0" xfId="0" applyNumberFormat="1" applyFont="1" applyProtection="1">
      <protection locked="0"/>
    </xf>
    <xf numFmtId="0" fontId="20" fillId="8" borderId="0" xfId="0" applyFont="1" applyFill="1"/>
    <xf numFmtId="0" fontId="20" fillId="8" borderId="0" xfId="0" applyFont="1" applyFill="1" applyAlignment="1">
      <alignment horizontal="center"/>
    </xf>
    <xf numFmtId="0" fontId="23" fillId="8" borderId="12" xfId="0" applyFont="1" applyFill="1" applyBorder="1"/>
    <xf numFmtId="0" fontId="3" fillId="4" borderId="0" xfId="0" applyFont="1" applyFill="1" applyAlignment="1" applyProtection="1">
      <alignment horizontal="center"/>
    </xf>
    <xf numFmtId="0" fontId="14" fillId="4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164" fontId="0" fillId="2" borderId="0" xfId="0" applyNumberFormat="1" applyFill="1"/>
    <xf numFmtId="0" fontId="23" fillId="8" borderId="0" xfId="0" applyFont="1" applyFill="1" applyBorder="1" applyAlignment="1">
      <alignment horizontal="center"/>
    </xf>
    <xf numFmtId="164" fontId="23" fillId="8" borderId="0" xfId="0" applyNumberFormat="1" applyFont="1" applyFill="1" applyBorder="1"/>
    <xf numFmtId="164" fontId="23" fillId="8" borderId="2" xfId="0" applyNumberFormat="1" applyFont="1" applyFill="1" applyBorder="1"/>
    <xf numFmtId="0" fontId="1" fillId="4" borderId="0" xfId="0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27" fillId="4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9" fillId="8" borderId="0" xfId="0" applyFont="1" applyFill="1"/>
    <xf numFmtId="2" fontId="29" fillId="8" borderId="0" xfId="0" applyNumberFormat="1" applyFont="1" applyFill="1" applyAlignment="1">
      <alignment horizontal="center"/>
    </xf>
    <xf numFmtId="0" fontId="19" fillId="0" borderId="0" xfId="0" applyFont="1"/>
    <xf numFmtId="0" fontId="30" fillId="8" borderId="0" xfId="0" applyFont="1" applyFill="1" applyAlignment="1">
      <alignment horizontal="center"/>
    </xf>
    <xf numFmtId="0" fontId="28" fillId="8" borderId="0" xfId="0" applyFont="1" applyFill="1" applyAlignment="1">
      <alignment horizontal="center"/>
    </xf>
    <xf numFmtId="0" fontId="32" fillId="4" borderId="0" xfId="0" applyFont="1" applyFill="1"/>
    <xf numFmtId="0" fontId="3" fillId="4" borderId="0" xfId="0" applyFont="1" applyFill="1" applyAlignment="1">
      <alignment horizontal="center"/>
    </xf>
    <xf numFmtId="0" fontId="34" fillId="4" borderId="0" xfId="0" applyFont="1" applyFill="1" applyAlignment="1">
      <alignment horizontal="center"/>
    </xf>
    <xf numFmtId="0" fontId="35" fillId="4" borderId="0" xfId="0" applyFont="1" applyFill="1" applyAlignment="1">
      <alignment horizontal="center"/>
    </xf>
    <xf numFmtId="2" fontId="31" fillId="9" borderId="2" xfId="0" applyNumberFormat="1" applyFont="1" applyFill="1" applyBorder="1" applyAlignment="1">
      <alignment horizontal="center"/>
    </xf>
    <xf numFmtId="2" fontId="0" fillId="4" borderId="0" xfId="0" applyNumberFormat="1" applyFill="1"/>
    <xf numFmtId="164" fontId="0" fillId="7" borderId="0" xfId="0" applyNumberFormat="1" applyFill="1"/>
    <xf numFmtId="2" fontId="0" fillId="7" borderId="0" xfId="0" applyNumberFormat="1" applyFill="1"/>
    <xf numFmtId="164" fontId="0" fillId="9" borderId="0" xfId="0" applyNumberFormat="1" applyFill="1" applyAlignment="1" applyProtection="1">
      <alignment horizontal="center"/>
    </xf>
    <xf numFmtId="165" fontId="3" fillId="9" borderId="2" xfId="0" applyNumberFormat="1" applyFont="1" applyFill="1" applyBorder="1" applyAlignment="1" applyProtection="1">
      <alignment horizontal="center"/>
    </xf>
    <xf numFmtId="165" fontId="0" fillId="9" borderId="2" xfId="0" applyNumberFormat="1" applyFill="1" applyBorder="1" applyAlignment="1" applyProtection="1">
      <alignment horizontal="center"/>
    </xf>
    <xf numFmtId="4" fontId="33" fillId="9" borderId="14" xfId="0" applyNumberFormat="1" applyFont="1" applyFill="1" applyBorder="1" applyProtection="1"/>
    <xf numFmtId="4" fontId="22" fillId="9" borderId="14" xfId="0" applyNumberFormat="1" applyFont="1" applyFill="1" applyBorder="1" applyProtection="1"/>
    <xf numFmtId="4" fontId="22" fillId="9" borderId="10" xfId="0" applyNumberFormat="1" applyFont="1" applyFill="1" applyBorder="1" applyProtection="1"/>
    <xf numFmtId="4" fontId="25" fillId="8" borderId="0" xfId="0" applyNumberFormat="1" applyFont="1" applyFill="1" applyBorder="1" applyProtection="1"/>
    <xf numFmtId="4" fontId="19" fillId="9" borderId="14" xfId="0" applyNumberFormat="1" applyFont="1" applyFill="1" applyBorder="1" applyProtection="1"/>
    <xf numFmtId="4" fontId="19" fillId="8" borderId="0" xfId="0" applyNumberFormat="1" applyFont="1" applyFill="1" applyProtection="1"/>
    <xf numFmtId="0" fontId="0" fillId="8" borderId="0" xfId="0" applyFill="1" applyProtection="1"/>
    <xf numFmtId="2" fontId="19" fillId="2" borderId="0" xfId="0" applyNumberFormat="1" applyFont="1" applyFill="1" applyProtection="1"/>
    <xf numFmtId="2" fontId="19" fillId="9" borderId="0" xfId="0" applyNumberFormat="1" applyFont="1" applyFill="1" applyProtection="1"/>
    <xf numFmtId="4" fontId="22" fillId="8" borderId="0" xfId="0" applyNumberFormat="1" applyFont="1" applyFill="1" applyBorder="1" applyProtection="1"/>
    <xf numFmtId="2" fontId="31" fillId="2" borderId="2" xfId="0" applyNumberFormat="1" applyFont="1" applyFill="1" applyBorder="1" applyAlignment="1" applyProtection="1">
      <alignment horizontal="center"/>
      <protection locked="0"/>
    </xf>
    <xf numFmtId="14" fontId="20" fillId="8" borderId="0" xfId="0" applyNumberFormat="1" applyFont="1" applyFill="1" applyAlignment="1" applyProtection="1">
      <alignment horizontal="center"/>
      <protection locked="0"/>
    </xf>
    <xf numFmtId="14" fontId="20" fillId="8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4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18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0" fillId="7" borderId="4" xfId="0" applyFill="1" applyBorder="1" applyAlignment="1">
      <alignment horizontal="right"/>
    </xf>
    <xf numFmtId="0" fontId="0" fillId="7" borderId="0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1" xfId="0" applyFill="1" applyBorder="1" applyAlignment="1">
      <alignment horizontal="right"/>
    </xf>
    <xf numFmtId="0" fontId="3" fillId="7" borderId="4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right"/>
    </xf>
    <xf numFmtId="0" fontId="0" fillId="7" borderId="7" xfId="0" applyFill="1" applyBorder="1" applyAlignment="1">
      <alignment horizontal="right"/>
    </xf>
    <xf numFmtId="0" fontId="0" fillId="7" borderId="16" xfId="0" applyFill="1" applyBorder="1" applyAlignment="1">
      <alignment horizontal="right"/>
    </xf>
    <xf numFmtId="0" fontId="14" fillId="3" borderId="0" xfId="0" applyFont="1" applyFill="1" applyAlignment="1">
      <alignment horizontal="right"/>
    </xf>
    <xf numFmtId="0" fontId="14" fillId="3" borderId="18" xfId="0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4" borderId="0" xfId="0" applyFill="1" applyAlignment="1" applyProtection="1">
      <alignment horizontal="center"/>
    </xf>
    <xf numFmtId="0" fontId="14" fillId="3" borderId="0" xfId="0" applyFont="1" applyFill="1" applyBorder="1" applyAlignment="1">
      <alignment horizontal="right"/>
    </xf>
    <xf numFmtId="0" fontId="7" fillId="0" borderId="0" xfId="0" applyFont="1" applyAlignment="1" applyProtection="1">
      <alignment horizontal="center"/>
    </xf>
    <xf numFmtId="0" fontId="1" fillId="9" borderId="4" xfId="0" applyFont="1" applyFill="1" applyBorder="1" applyAlignment="1">
      <alignment horizontal="right"/>
    </xf>
    <xf numFmtId="0" fontId="1" fillId="9" borderId="0" xfId="0" applyFont="1" applyFill="1" applyBorder="1" applyAlignment="1">
      <alignment horizontal="right"/>
    </xf>
    <xf numFmtId="0" fontId="14" fillId="7" borderId="15" xfId="0" applyFont="1" applyFill="1" applyBorder="1" applyAlignment="1">
      <alignment horizontal="right"/>
    </xf>
    <xf numFmtId="0" fontId="14" fillId="7" borderId="9" xfId="0" applyFont="1" applyFill="1" applyBorder="1" applyAlignment="1">
      <alignment horizontal="right"/>
    </xf>
    <xf numFmtId="0" fontId="1" fillId="9" borderId="7" xfId="0" applyFont="1" applyFill="1" applyBorder="1" applyAlignment="1">
      <alignment horizontal="right"/>
    </xf>
    <xf numFmtId="0" fontId="1" fillId="9" borderId="16" xfId="0" applyFont="1" applyFill="1" applyBorder="1" applyAlignment="1">
      <alignment horizontal="right"/>
    </xf>
    <xf numFmtId="0" fontId="5" fillId="6" borderId="7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873690928821"/>
          <c:y val="0.30232643965309219"/>
          <c:w val="0.63993995835201634"/>
          <c:h val="0.49418744943293919"/>
        </c:manualLayout>
      </c:layout>
      <c:lineChart>
        <c:grouping val="standard"/>
        <c:varyColors val="0"/>
        <c:ser>
          <c:idx val="0"/>
          <c:order val="0"/>
          <c:tx>
            <c:v>No Extra Payments</c:v>
          </c:tx>
          <c:marker>
            <c:symbol val="none"/>
          </c:marker>
          <c:cat>
            <c:strRef>
              <c:f>CFM!$N$37:$N$411</c:f>
              <c:strCache>
                <c:ptCount val="360"/>
                <c:pt idx="0">
                  <c:v> </c:v>
                </c:pt>
                <c:pt idx="11">
                  <c:v>1</c:v>
                </c:pt>
                <c:pt idx="23">
                  <c:v> </c:v>
                </c:pt>
                <c:pt idx="35">
                  <c:v> </c:v>
                </c:pt>
                <c:pt idx="47">
                  <c:v> </c:v>
                </c:pt>
                <c:pt idx="59">
                  <c:v>5</c:v>
                </c:pt>
                <c:pt idx="71">
                  <c:v> </c:v>
                </c:pt>
                <c:pt idx="83">
                  <c:v> </c:v>
                </c:pt>
                <c:pt idx="95">
                  <c:v> </c:v>
                </c:pt>
                <c:pt idx="107">
                  <c:v> </c:v>
                </c:pt>
                <c:pt idx="108">
                  <c:v> </c:v>
                </c:pt>
                <c:pt idx="119">
                  <c:v>10</c:v>
                </c:pt>
                <c:pt idx="131">
                  <c:v> </c:v>
                </c:pt>
                <c:pt idx="143">
                  <c:v> </c:v>
                </c:pt>
                <c:pt idx="155">
                  <c:v> </c:v>
                </c:pt>
                <c:pt idx="167">
                  <c:v> </c:v>
                </c:pt>
                <c:pt idx="179">
                  <c:v>15</c:v>
                </c:pt>
                <c:pt idx="191">
                  <c:v> </c:v>
                </c:pt>
                <c:pt idx="203">
                  <c:v> </c:v>
                </c:pt>
                <c:pt idx="215">
                  <c:v> </c:v>
                </c:pt>
                <c:pt idx="227">
                  <c:v> </c:v>
                </c:pt>
                <c:pt idx="239">
                  <c:v>20</c:v>
                </c:pt>
                <c:pt idx="251">
                  <c:v> </c:v>
                </c:pt>
                <c:pt idx="263">
                  <c:v> </c:v>
                </c:pt>
                <c:pt idx="275">
                  <c:v> </c:v>
                </c:pt>
                <c:pt idx="287">
                  <c:v> </c:v>
                </c:pt>
                <c:pt idx="299">
                  <c:v>25</c:v>
                </c:pt>
                <c:pt idx="311">
                  <c:v> </c:v>
                </c:pt>
                <c:pt idx="323">
                  <c:v> </c:v>
                </c:pt>
                <c:pt idx="335">
                  <c:v> </c:v>
                </c:pt>
                <c:pt idx="347">
                  <c:v> </c:v>
                </c:pt>
                <c:pt idx="359">
                  <c:v>30</c:v>
                </c:pt>
              </c:strCache>
            </c:strRef>
          </c:cat>
          <c:val>
            <c:numRef>
              <c:f>CFM!$CJ$28:$CJ$413</c:f>
              <c:numCache>
                <c:formatCode>"$"#,##0.00</c:formatCode>
                <c:ptCount val="386"/>
                <c:pt idx="0" formatCode="&quot;$&quot;#,##0">
                  <c:v>500000</c:v>
                </c:pt>
                <c:pt idx="1">
                  <c:v>499341.57345087058</c:v>
                </c:pt>
                <c:pt idx="2">
                  <c:v>498680.67780218192</c:v>
                </c:pt>
                <c:pt idx="3">
                  <c:v>498017.30379481072</c:v>
                </c:pt>
                <c:pt idx="6">
                  <c:v>497351.44213491183</c:v>
                </c:pt>
                <c:pt idx="7">
                  <c:v>496683.08349378838</c:v>
                </c:pt>
                <c:pt idx="8">
                  <c:v>496012.21850776067</c:v>
                </c:pt>
                <c:pt idx="9">
                  <c:v>495338.83777803538</c:v>
                </c:pt>
                <c:pt idx="10">
                  <c:v>494662.93187057361</c:v>
                </c:pt>
                <c:pt idx="11">
                  <c:v>493984.49131595885</c:v>
                </c:pt>
                <c:pt idx="12">
                  <c:v>493303.5066092643</c:v>
                </c:pt>
                <c:pt idx="13">
                  <c:v>492619.96820991964</c:v>
                </c:pt>
                <c:pt idx="14">
                  <c:v>491933.86654157744</c:v>
                </c:pt>
                <c:pt idx="15">
                  <c:v>491245.19199197897</c:v>
                </c:pt>
                <c:pt idx="16">
                  <c:v>490553.93491281947</c:v>
                </c:pt>
                <c:pt idx="17">
                  <c:v>489860.08561961312</c:v>
                </c:pt>
                <c:pt idx="18">
                  <c:v>489163.63439155725</c:v>
                </c:pt>
                <c:pt idx="19">
                  <c:v>488464.57147139619</c:v>
                </c:pt>
                <c:pt idx="20">
                  <c:v>487762.88706528454</c:v>
                </c:pt>
                <c:pt idx="21">
                  <c:v>487058.57134264993</c:v>
                </c:pt>
                <c:pt idx="22">
                  <c:v>486351.61443605548</c:v>
                </c:pt>
                <c:pt idx="23">
                  <c:v>485642.00644106127</c:v>
                </c:pt>
                <c:pt idx="24">
                  <c:v>484929.73741608585</c:v>
                </c:pt>
                <c:pt idx="25">
                  <c:v>484214.79738226678</c:v>
                </c:pt>
                <c:pt idx="26">
                  <c:v>483497.17632332089</c:v>
                </c:pt>
                <c:pt idx="27">
                  <c:v>482776.86418540392</c:v>
                </c:pt>
                <c:pt idx="28">
                  <c:v>482053.85087696975</c:v>
                </c:pt>
                <c:pt idx="29">
                  <c:v>481328.12626862898</c:v>
                </c:pt>
                <c:pt idx="30">
                  <c:v>480599.68019300693</c:v>
                </c:pt>
                <c:pt idx="31">
                  <c:v>479868.50244460133</c:v>
                </c:pt>
                <c:pt idx="32">
                  <c:v>479134.58277963917</c:v>
                </c:pt>
                <c:pt idx="33">
                  <c:v>478397.91091593343</c:v>
                </c:pt>
                <c:pt idx="34">
                  <c:v>477658.47653273877</c:v>
                </c:pt>
                <c:pt idx="35">
                  <c:v>476916.26927060715</c:v>
                </c:pt>
                <c:pt idx="36">
                  <c:v>476171.27873124252</c:v>
                </c:pt>
                <c:pt idx="37">
                  <c:v>475423.49447735527</c:v>
                </c:pt>
                <c:pt idx="38">
                  <c:v>474672.90603251592</c:v>
                </c:pt>
                <c:pt idx="39">
                  <c:v>473919.50288100843</c:v>
                </c:pt>
                <c:pt idx="40">
                  <c:v>473163.27446768282</c:v>
                </c:pt>
                <c:pt idx="41">
                  <c:v>472404.21019780723</c:v>
                </c:pt>
                <c:pt idx="42">
                  <c:v>471642.29943691962</c:v>
                </c:pt>
                <c:pt idx="43">
                  <c:v>470877.53151067864</c:v>
                </c:pt>
                <c:pt idx="44">
                  <c:v>470109.89570471429</c:v>
                </c:pt>
                <c:pt idx="45">
                  <c:v>469339.38126447756</c:v>
                </c:pt>
                <c:pt idx="46">
                  <c:v>468565.97739508993</c:v>
                </c:pt>
                <c:pt idx="47">
                  <c:v>467789.6732611921</c:v>
                </c:pt>
                <c:pt idx="48">
                  <c:v>467010.45798679214</c:v>
                </c:pt>
                <c:pt idx="49">
                  <c:v>466228.3206551132</c:v>
                </c:pt>
                <c:pt idx="50">
                  <c:v>465443.25030844047</c:v>
                </c:pt>
                <c:pt idx="51">
                  <c:v>464655.23594796774</c:v>
                </c:pt>
                <c:pt idx="52">
                  <c:v>463864.26653364324</c:v>
                </c:pt>
                <c:pt idx="53">
                  <c:v>463070.33098401502</c:v>
                </c:pt>
                <c:pt idx="54">
                  <c:v>462273.41817607568</c:v>
                </c:pt>
                <c:pt idx="55">
                  <c:v>461473.51694510656</c:v>
                </c:pt>
                <c:pt idx="56">
                  <c:v>460670.61608452129</c:v>
                </c:pt>
                <c:pt idx="57">
                  <c:v>459864.70434570883</c:v>
                </c:pt>
                <c:pt idx="58">
                  <c:v>459055.77043787582</c:v>
                </c:pt>
                <c:pt idx="59">
                  <c:v>458243.80302788847</c:v>
                </c:pt>
                <c:pt idx="60">
                  <c:v>457428.79074011365</c:v>
                </c:pt>
                <c:pt idx="61">
                  <c:v>456610.7221562597</c:v>
                </c:pt>
                <c:pt idx="62">
                  <c:v>455789.58581521624</c:v>
                </c:pt>
                <c:pt idx="63">
                  <c:v>454965.37021289387</c:v>
                </c:pt>
                <c:pt idx="64">
                  <c:v>454138.06380206282</c:v>
                </c:pt>
                <c:pt idx="65">
                  <c:v>453307.65499219118</c:v>
                </c:pt>
                <c:pt idx="66">
                  <c:v>452474.13214928249</c:v>
                </c:pt>
                <c:pt idx="67">
                  <c:v>451637.48359571293</c:v>
                </c:pt>
                <c:pt idx="68">
                  <c:v>450797.69761006744</c:v>
                </c:pt>
                <c:pt idx="69">
                  <c:v>449954.76242697577</c:v>
                </c:pt>
                <c:pt idx="70">
                  <c:v>449108.66623694752</c:v>
                </c:pt>
                <c:pt idx="71">
                  <c:v>448259.39718620665</c:v>
                </c:pt>
                <c:pt idx="72">
                  <c:v>447406.94337652554</c:v>
                </c:pt>
                <c:pt idx="73">
                  <c:v>446551.29286505812</c:v>
                </c:pt>
                <c:pt idx="74">
                  <c:v>445692.43366417265</c:v>
                </c:pt>
                <c:pt idx="75">
                  <c:v>444830.35374128388</c:v>
                </c:pt>
                <c:pt idx="76">
                  <c:v>443965.04101868428</c:v>
                </c:pt>
                <c:pt idx="77">
                  <c:v>443096.48337337497</c:v>
                </c:pt>
                <c:pt idx="78">
                  <c:v>442224.66863689572</c:v>
                </c:pt>
                <c:pt idx="79">
                  <c:v>441349.58459515468</c:v>
                </c:pt>
                <c:pt idx="80">
                  <c:v>440471.21898825711</c:v>
                </c:pt>
                <c:pt idx="81">
                  <c:v>439589.5595103337</c:v>
                </c:pt>
                <c:pt idx="82">
                  <c:v>438704.59380936803</c:v>
                </c:pt>
                <c:pt idx="83">
                  <c:v>437816.30948702374</c:v>
                </c:pt>
                <c:pt idx="84">
                  <c:v>436924.69409847067</c:v>
                </c:pt>
                <c:pt idx="85">
                  <c:v>436029.73515221052</c:v>
                </c:pt>
                <c:pt idx="86">
                  <c:v>435131.42010990193</c:v>
                </c:pt>
                <c:pt idx="87">
                  <c:v>434229.73638618464</c:v>
                </c:pt>
                <c:pt idx="88">
                  <c:v>433324.67134850344</c:v>
                </c:pt>
                <c:pt idx="89">
                  <c:v>432416.21231693093</c:v>
                </c:pt>
                <c:pt idx="90">
                  <c:v>431504.34656399</c:v>
                </c:pt>
                <c:pt idx="91">
                  <c:v>430589.06131447555</c:v>
                </c:pt>
                <c:pt idx="92">
                  <c:v>429670.3437452754</c:v>
                </c:pt>
                <c:pt idx="93">
                  <c:v>428748.18098519079</c:v>
                </c:pt>
                <c:pt idx="94">
                  <c:v>427822.56011475588</c:v>
                </c:pt>
                <c:pt idx="95">
                  <c:v>426893.46816605679</c:v>
                </c:pt>
                <c:pt idx="96">
                  <c:v>425960.89212255011</c:v>
                </c:pt>
                <c:pt idx="97">
                  <c:v>425024.81891888025</c:v>
                </c:pt>
                <c:pt idx="98">
                  <c:v>424085.23544069665</c:v>
                </c:pt>
                <c:pt idx="99">
                  <c:v>423142.12852446985</c:v>
                </c:pt>
                <c:pt idx="100">
                  <c:v>422195.48495730723</c:v>
                </c:pt>
                <c:pt idx="101">
                  <c:v>421245.29147676774</c:v>
                </c:pt>
                <c:pt idx="102">
                  <c:v>420291.53477067623</c:v>
                </c:pt>
                <c:pt idx="103">
                  <c:v>419334.20147693687</c:v>
                </c:pt>
                <c:pt idx="104">
                  <c:v>418373.27818334597</c:v>
                </c:pt>
                <c:pt idx="105">
                  <c:v>417408.75142740412</c:v>
                </c:pt>
                <c:pt idx="106">
                  <c:v>416440.6076961275</c:v>
                </c:pt>
                <c:pt idx="107">
                  <c:v>415468.83342585858</c:v>
                </c:pt>
                <c:pt idx="108">
                  <c:v>414493.41500207613</c:v>
                </c:pt>
                <c:pt idx="109">
                  <c:v>413514.33875920449</c:v>
                </c:pt>
                <c:pt idx="110">
                  <c:v>412531.5909804221</c:v>
                </c:pt>
                <c:pt idx="111">
                  <c:v>411545.1578974693</c:v>
                </c:pt>
                <c:pt idx="112">
                  <c:v>410555.0256904554</c:v>
                </c:pt>
                <c:pt idx="113">
                  <c:v>409561.18048766517</c:v>
                </c:pt>
                <c:pt idx="114">
                  <c:v>408563.60836536449</c:v>
                </c:pt>
                <c:pt idx="115">
                  <c:v>407562.29534760519</c:v>
                </c:pt>
                <c:pt idx="116">
                  <c:v>406557.2274060293</c:v>
                </c:pt>
                <c:pt idx="117">
                  <c:v>405548.39045967249</c:v>
                </c:pt>
                <c:pt idx="118">
                  <c:v>404535.77037476684</c:v>
                </c:pt>
                <c:pt idx="119">
                  <c:v>403519.35296454281</c:v>
                </c:pt>
                <c:pt idx="120">
                  <c:v>402499.12398903043</c:v>
                </c:pt>
                <c:pt idx="121">
                  <c:v>401475.06915485987</c:v>
                </c:pt>
                <c:pt idx="122">
                  <c:v>400447.17411506118</c:v>
                </c:pt>
                <c:pt idx="123">
                  <c:v>399415.42446886323</c:v>
                </c:pt>
                <c:pt idx="124">
                  <c:v>398379.80576149205</c:v>
                </c:pt>
                <c:pt idx="125">
                  <c:v>397340.30348396825</c:v>
                </c:pt>
                <c:pt idx="126">
                  <c:v>396296.90307290375</c:v>
                </c:pt>
                <c:pt idx="127">
                  <c:v>395249.58991029771</c:v>
                </c:pt>
                <c:pt idx="128">
                  <c:v>394198.3493233319</c:v>
                </c:pt>
                <c:pt idx="129">
                  <c:v>393143.16658416501</c:v>
                </c:pt>
                <c:pt idx="130">
                  <c:v>392084.02690972621</c:v>
                </c:pt>
                <c:pt idx="131">
                  <c:v>391020.91546150827</c:v>
                </c:pt>
                <c:pt idx="132">
                  <c:v>389953.81734535954</c:v>
                </c:pt>
                <c:pt idx="133">
                  <c:v>388882.71761127521</c:v>
                </c:pt>
                <c:pt idx="134">
                  <c:v>387807.6012531881</c:v>
                </c:pt>
                <c:pt idx="135">
                  <c:v>386728.45320875815</c:v>
                </c:pt>
                <c:pt idx="136">
                  <c:v>385645.25835916161</c:v>
                </c:pt>
                <c:pt idx="137">
                  <c:v>384558.00152887905</c:v>
                </c:pt>
                <c:pt idx="138">
                  <c:v>383466.66748548293</c:v>
                </c:pt>
                <c:pt idx="139">
                  <c:v>382371.24093942408</c:v>
                </c:pt>
                <c:pt idx="140">
                  <c:v>381271.70654381753</c:v>
                </c:pt>
                <c:pt idx="141">
                  <c:v>380168.04889422742</c:v>
                </c:pt>
                <c:pt idx="142">
                  <c:v>379060.25252845138</c:v>
                </c:pt>
                <c:pt idx="143">
                  <c:v>377948.30192630365</c:v>
                </c:pt>
                <c:pt idx="144">
                  <c:v>376832.18150939787</c:v>
                </c:pt>
                <c:pt idx="145">
                  <c:v>375711.87564092869</c:v>
                </c:pt>
                <c:pt idx="146">
                  <c:v>374587.36862545274</c:v>
                </c:pt>
                <c:pt idx="147">
                  <c:v>373458.64470866881</c:v>
                </c:pt>
                <c:pt idx="148">
                  <c:v>372325.68807719694</c:v>
                </c:pt>
                <c:pt idx="149">
                  <c:v>371188.48285835702</c:v>
                </c:pt>
                <c:pt idx="150">
                  <c:v>370047.01311994647</c:v>
                </c:pt>
                <c:pt idx="151">
                  <c:v>368901.26287001686</c:v>
                </c:pt>
                <c:pt idx="152">
                  <c:v>367751.21605665004</c:v>
                </c:pt>
                <c:pt idx="153">
                  <c:v>366596.85656773305</c:v>
                </c:pt>
                <c:pt idx="154">
                  <c:v>365438.16823073267</c:v>
                </c:pt>
                <c:pt idx="155">
                  <c:v>364275.13481246849</c:v>
                </c:pt>
                <c:pt idx="156">
                  <c:v>363107.74001888582</c:v>
                </c:pt>
                <c:pt idx="157">
                  <c:v>361935.96749482723</c:v>
                </c:pt>
                <c:pt idx="158">
                  <c:v>360759.80082380341</c:v>
                </c:pt>
                <c:pt idx="159">
                  <c:v>359579.22352776327</c:v>
                </c:pt>
                <c:pt idx="160">
                  <c:v>358394.21906686301</c:v>
                </c:pt>
                <c:pt idx="161">
                  <c:v>357204.77083923435</c:v>
                </c:pt>
                <c:pt idx="162">
                  <c:v>356010.8621807521</c:v>
                </c:pt>
                <c:pt idx="163">
                  <c:v>354812.47636480053</c:v>
                </c:pt>
                <c:pt idx="164">
                  <c:v>353609.59660203912</c:v>
                </c:pt>
                <c:pt idx="165">
                  <c:v>352402.20604016737</c:v>
                </c:pt>
                <c:pt idx="166">
                  <c:v>351190.2877636886</c:v>
                </c:pt>
                <c:pt idx="167">
                  <c:v>349973.824793673</c:v>
                </c:pt>
                <c:pt idx="168">
                  <c:v>348752.80008751986</c:v>
                </c:pt>
                <c:pt idx="169">
                  <c:v>347527.19653871865</c:v>
                </c:pt>
                <c:pt idx="170">
                  <c:v>346296.99697660946</c:v>
                </c:pt>
                <c:pt idx="171">
                  <c:v>345062.18416614237</c:v>
                </c:pt>
                <c:pt idx="172">
                  <c:v>343822.740807636</c:v>
                </c:pt>
                <c:pt idx="173">
                  <c:v>342578.64953653526</c:v>
                </c:pt>
                <c:pt idx="174">
                  <c:v>341329.89292316785</c:v>
                </c:pt>
                <c:pt idx="175">
                  <c:v>340076.45347250032</c:v>
                </c:pt>
                <c:pt idx="176">
                  <c:v>338818.31362389278</c:v>
                </c:pt>
                <c:pt idx="177">
                  <c:v>337555.455750853</c:v>
                </c:pt>
                <c:pt idx="178">
                  <c:v>336287.86216078931</c:v>
                </c:pt>
                <c:pt idx="179">
                  <c:v>335015.51509476284</c:v>
                </c:pt>
                <c:pt idx="180">
                  <c:v>333738.39672723878</c:v>
                </c:pt>
                <c:pt idx="181">
                  <c:v>332456.48916583654</c:v>
                </c:pt>
                <c:pt idx="182">
                  <c:v>331169.77445107902</c:v>
                </c:pt>
                <c:pt idx="183">
                  <c:v>329878.23455614119</c:v>
                </c:pt>
                <c:pt idx="184">
                  <c:v>328581.85138659732</c:v>
                </c:pt>
                <c:pt idx="185">
                  <c:v>327280.60678016767</c:v>
                </c:pt>
                <c:pt idx="186">
                  <c:v>325974.48250646389</c:v>
                </c:pt>
                <c:pt idx="187">
                  <c:v>324663.46026673372</c:v>
                </c:pt>
                <c:pt idx="188">
                  <c:v>323347.52169360459</c:v>
                </c:pt>
                <c:pt idx="189">
                  <c:v>322026.64835082623</c:v>
                </c:pt>
                <c:pt idx="190">
                  <c:v>320700.82173301245</c:v>
                </c:pt>
                <c:pt idx="191">
                  <c:v>319370.02326538187</c:v>
                </c:pt>
                <c:pt idx="192">
                  <c:v>318034.23430349765</c:v>
                </c:pt>
                <c:pt idx="193">
                  <c:v>316693.43613300635</c:v>
                </c:pt>
                <c:pt idx="194">
                  <c:v>315347.60996937571</c:v>
                </c:pt>
                <c:pt idx="195">
                  <c:v>313996.73695763148</c:v>
                </c:pt>
                <c:pt idx="196">
                  <c:v>312640.79817209317</c:v>
                </c:pt>
                <c:pt idx="197">
                  <c:v>311279.77461610909</c:v>
                </c:pt>
                <c:pt idx="198">
                  <c:v>309913.6472217901</c:v>
                </c:pt>
                <c:pt idx="199">
                  <c:v>308542.39684974239</c:v>
                </c:pt>
                <c:pt idx="200">
                  <c:v>307166.00428879954</c:v>
                </c:pt>
                <c:pt idx="201">
                  <c:v>305784.45025575312</c:v>
                </c:pt>
                <c:pt idx="202">
                  <c:v>304397.71539508278</c:v>
                </c:pt>
                <c:pt idx="203">
                  <c:v>303005.78027868492</c:v>
                </c:pt>
                <c:pt idx="204">
                  <c:v>301608.62540560059</c:v>
                </c:pt>
                <c:pt idx="205">
                  <c:v>300206.23120174219</c:v>
                </c:pt>
                <c:pt idx="206">
                  <c:v>298798.57801961934</c:v>
                </c:pt>
                <c:pt idx="207">
                  <c:v>297385.64613806352</c:v>
                </c:pt>
                <c:pt idx="208">
                  <c:v>295967.41576195182</c:v>
                </c:pt>
                <c:pt idx="209">
                  <c:v>294543.86702192976</c:v>
                </c:pt>
                <c:pt idx="210">
                  <c:v>293114.97997413261</c:v>
                </c:pt>
                <c:pt idx="211">
                  <c:v>291680.73459990619</c:v>
                </c:pt>
                <c:pt idx="212">
                  <c:v>290241.11080552643</c:v>
                </c:pt>
                <c:pt idx="213">
                  <c:v>288796.08842191775</c:v>
                </c:pt>
                <c:pt idx="214">
                  <c:v>287345.64720437053</c:v>
                </c:pt>
                <c:pt idx="215">
                  <c:v>285889.7668322575</c:v>
                </c:pt>
                <c:pt idx="216">
                  <c:v>284428.42690874904</c:v>
                </c:pt>
                <c:pt idx="217">
                  <c:v>282961.60696052742</c:v>
                </c:pt>
                <c:pt idx="218">
                  <c:v>281489.28643749998</c:v>
                </c:pt>
                <c:pt idx="219">
                  <c:v>280011.44471251121</c:v>
                </c:pt>
                <c:pt idx="220">
                  <c:v>278528.06108105375</c:v>
                </c:pt>
                <c:pt idx="221">
                  <c:v>277039.11476097832</c:v>
                </c:pt>
                <c:pt idx="222">
                  <c:v>275544.58489220258</c:v>
                </c:pt>
                <c:pt idx="223">
                  <c:v>274044.45053641894</c:v>
                </c:pt>
                <c:pt idx="224">
                  <c:v>272538.69067680108</c:v>
                </c:pt>
                <c:pt idx="225">
                  <c:v>271027.28421770968</c:v>
                </c:pt>
                <c:pt idx="226">
                  <c:v>269510.2099843967</c:v>
                </c:pt>
                <c:pt idx="227">
                  <c:v>267987.44672270876</c:v>
                </c:pt>
                <c:pt idx="228">
                  <c:v>266458.97309878952</c:v>
                </c:pt>
                <c:pt idx="229">
                  <c:v>264924.76769878058</c:v>
                </c:pt>
                <c:pt idx="230">
                  <c:v>263384.80902852159</c:v>
                </c:pt>
                <c:pt idx="231">
                  <c:v>261839.07551324915</c:v>
                </c:pt>
                <c:pt idx="232">
                  <c:v>260287.54549729443</c:v>
                </c:pt>
                <c:pt idx="233">
                  <c:v>258730.19724377987</c:v>
                </c:pt>
                <c:pt idx="234">
                  <c:v>257167.00893431465</c:v>
                </c:pt>
                <c:pt idx="235">
                  <c:v>255597.95866868892</c:v>
                </c:pt>
                <c:pt idx="236">
                  <c:v>254023.0244645671</c:v>
                </c:pt>
                <c:pt idx="237">
                  <c:v>252442.18425717982</c:v>
                </c:pt>
                <c:pt idx="238">
                  <c:v>250855.41589901483</c:v>
                </c:pt>
                <c:pt idx="239">
                  <c:v>249262.69715950673</c:v>
                </c:pt>
                <c:pt idx="240">
                  <c:v>247664.00572472549</c:v>
                </c:pt>
                <c:pt idx="241">
                  <c:v>246059.3191970638</c:v>
                </c:pt>
                <c:pt idx="242">
                  <c:v>244448.61509492339</c:v>
                </c:pt>
                <c:pt idx="243">
                  <c:v>242831.87085239994</c:v>
                </c:pt>
                <c:pt idx="244">
                  <c:v>241209.06381896703</c:v>
                </c:pt>
                <c:pt idx="245">
                  <c:v>239580.17125915876</c:v>
                </c:pt>
                <c:pt idx="246">
                  <c:v>237945.17035225121</c:v>
                </c:pt>
                <c:pt idx="247">
                  <c:v>236304.03819194276</c:v>
                </c:pt>
                <c:pt idx="248">
                  <c:v>234656.75178603313</c:v>
                </c:pt>
                <c:pt idx="249">
                  <c:v>233003.28805610136</c:v>
                </c:pt>
                <c:pt idx="250">
                  <c:v>231343.62383718233</c:v>
                </c:pt>
                <c:pt idx="251">
                  <c:v>229677.73587744235</c:v>
                </c:pt>
                <c:pt idx="252">
                  <c:v>228005.60083785336</c:v>
                </c:pt>
                <c:pt idx="253">
                  <c:v>226327.19529186591</c:v>
                </c:pt>
                <c:pt idx="254">
                  <c:v>224642.49572508101</c:v>
                </c:pt>
                <c:pt idx="255">
                  <c:v>222951.47853492066</c:v>
                </c:pt>
                <c:pt idx="256">
                  <c:v>221254.1200302972</c:v>
                </c:pt>
                <c:pt idx="257">
                  <c:v>219550.39643128141</c:v>
                </c:pt>
                <c:pt idx="258">
                  <c:v>217840.2838687693</c:v>
                </c:pt>
                <c:pt idx="259">
                  <c:v>216123.75838414778</c:v>
                </c:pt>
                <c:pt idx="260">
                  <c:v>214400.79592895892</c:v>
                </c:pt>
                <c:pt idx="261">
                  <c:v>212671.37236456311</c:v>
                </c:pt>
                <c:pt idx="262">
                  <c:v>210935.46346180083</c:v>
                </c:pt>
                <c:pt idx="263">
                  <c:v>209193.04490065319</c:v>
                </c:pt>
                <c:pt idx="264">
                  <c:v>207444.09226990124</c:v>
                </c:pt>
                <c:pt idx="265">
                  <c:v>205688.58106678398</c:v>
                </c:pt>
                <c:pt idx="266">
                  <c:v>203926.48669665502</c:v>
                </c:pt>
                <c:pt idx="267">
                  <c:v>202157.78447263807</c:v>
                </c:pt>
                <c:pt idx="268">
                  <c:v>200382.44961528108</c:v>
                </c:pt>
                <c:pt idx="269">
                  <c:v>198600.45725220899</c:v>
                </c:pt>
                <c:pt idx="270">
                  <c:v>196811.78241777536</c:v>
                </c:pt>
                <c:pt idx="271">
                  <c:v>195016.40005271262</c:v>
                </c:pt>
                <c:pt idx="272">
                  <c:v>193214.28500378088</c:v>
                </c:pt>
                <c:pt idx="273">
                  <c:v>191405.41202341564</c:v>
                </c:pt>
                <c:pt idx="274">
                  <c:v>189589.75576937405</c:v>
                </c:pt>
                <c:pt idx="275">
                  <c:v>187767.29080437979</c:v>
                </c:pt>
                <c:pt idx="276">
                  <c:v>185937.99159576683</c:v>
                </c:pt>
                <c:pt idx="277">
                  <c:v>184101.83251512155</c:v>
                </c:pt>
                <c:pt idx="278">
                  <c:v>182258.78783792385</c:v>
                </c:pt>
                <c:pt idx="279">
                  <c:v>180408.83174318666</c:v>
                </c:pt>
                <c:pt idx="280">
                  <c:v>178551.9383130942</c:v>
                </c:pt>
                <c:pt idx="281">
                  <c:v>176688.0815326389</c:v>
                </c:pt>
                <c:pt idx="282">
                  <c:v>174817.2352892569</c:v>
                </c:pt>
                <c:pt idx="283">
                  <c:v>172939.3733724622</c:v>
                </c:pt>
                <c:pt idx="284">
                  <c:v>171054.46947347952</c:v>
                </c:pt>
                <c:pt idx="285">
                  <c:v>169162.49718487565</c:v>
                </c:pt>
                <c:pt idx="286">
                  <c:v>167263.43000018955</c:v>
                </c:pt>
                <c:pt idx="287">
                  <c:v>165357.24131356087</c:v>
                </c:pt>
                <c:pt idx="288">
                  <c:v>163443.90441935731</c:v>
                </c:pt>
                <c:pt idx="289">
                  <c:v>161523.39251180048</c:v>
                </c:pt>
                <c:pt idx="290">
                  <c:v>159595.67868459033</c:v>
                </c:pt>
                <c:pt idx="291">
                  <c:v>157660.73593052814</c:v>
                </c:pt>
                <c:pt idx="292">
                  <c:v>155718.53714113822</c:v>
                </c:pt>
                <c:pt idx="293">
                  <c:v>153769.05510628808</c:v>
                </c:pt>
                <c:pt idx="294">
                  <c:v>151812.26251380725</c:v>
                </c:pt>
                <c:pt idx="295">
                  <c:v>149848.13194910463</c:v>
                </c:pt>
                <c:pt idx="296">
                  <c:v>147876.63589478435</c:v>
                </c:pt>
                <c:pt idx="297">
                  <c:v>145897.74673026041</c:v>
                </c:pt>
                <c:pt idx="298">
                  <c:v>143911.43673136947</c:v>
                </c:pt>
                <c:pt idx="299">
                  <c:v>141917.67806998271</c:v>
                </c:pt>
                <c:pt idx="300">
                  <c:v>139916.44281361575</c:v>
                </c:pt>
                <c:pt idx="301">
                  <c:v>137907.70292503742</c:v>
                </c:pt>
                <c:pt idx="302">
                  <c:v>135891.4302618769</c:v>
                </c:pt>
                <c:pt idx="303">
                  <c:v>133867.59657622952</c:v>
                </c:pt>
                <c:pt idx="304">
                  <c:v>131836.17351426097</c:v>
                </c:pt>
                <c:pt idx="305">
                  <c:v>129797.13261581004</c:v>
                </c:pt>
                <c:pt idx="306">
                  <c:v>127750.44531398993</c:v>
                </c:pt>
                <c:pt idx="307">
                  <c:v>125696.08293478799</c:v>
                </c:pt>
                <c:pt idx="308">
                  <c:v>123634.01669666404</c:v>
                </c:pt>
                <c:pt idx="309">
                  <c:v>121564.21771014713</c:v>
                </c:pt>
                <c:pt idx="310">
                  <c:v>119486.65697743079</c:v>
                </c:pt>
                <c:pt idx="311">
                  <c:v>117401.30539196674</c:v>
                </c:pt>
                <c:pt idx="312">
                  <c:v>115308.13373805722</c:v>
                </c:pt>
                <c:pt idx="313">
                  <c:v>113207.11269044553</c:v>
                </c:pt>
                <c:pt idx="314">
                  <c:v>111098.21281390529</c:v>
                </c:pt>
                <c:pt idx="315">
                  <c:v>108981.40456282803</c:v>
                </c:pt>
                <c:pt idx="316">
                  <c:v>106856.65828080924</c:v>
                </c:pt>
                <c:pt idx="317">
                  <c:v>104723.94420023287</c:v>
                </c:pt>
                <c:pt idx="318">
                  <c:v>102583.23244185434</c:v>
                </c:pt>
                <c:pt idx="319">
                  <c:v>100434.49301438189</c:v>
                </c:pt>
                <c:pt idx="320">
                  <c:v>98277.695814056424</c:v>
                </c:pt>
                <c:pt idx="321">
                  <c:v>96112.810624229736</c:v>
                </c:pt>
                <c:pt idx="322">
                  <c:v>93939.807114941199</c:v>
                </c:pt>
                <c:pt idx="323">
                  <c:v>91758.654842492819</c:v>
                </c:pt>
                <c:pt idx="324">
                  <c:v>89569.323249022767</c:v>
                </c:pt>
                <c:pt idx="325">
                  <c:v>87371.781662077206</c:v>
                </c:pt>
                <c:pt idx="326">
                  <c:v>85165.999294180598</c:v>
                </c:pt>
                <c:pt idx="327">
                  <c:v>82951.94524240437</c:v>
                </c:pt>
                <c:pt idx="328">
                  <c:v>80729.588487933986</c:v>
                </c:pt>
                <c:pt idx="329">
                  <c:v>78498.897895634334</c:v>
                </c:pt>
                <c:pt idx="330">
                  <c:v>76259.842213613563</c:v>
                </c:pt>
                <c:pt idx="331">
                  <c:v>74012.390072785216</c:v>
                </c:pt>
                <c:pt idx="332">
                  <c:v>71756.509986428762</c:v>
                </c:pt>
                <c:pt idx="333">
                  <c:v>69492.17034974847</c:v>
                </c:pt>
                <c:pt idx="334">
                  <c:v>67219.339439430623</c:v>
                </c:pt>
                <c:pt idx="335">
                  <c:v>64937.985413199087</c:v>
                </c:pt>
                <c:pt idx="336">
                  <c:v>62648.076309369178</c:v>
                </c:pt>
                <c:pt idx="337">
                  <c:v>60349.580046399911</c:v>
                </c:pt>
                <c:pt idx="338">
                  <c:v>58042.464422444507</c:v>
                </c:pt>
                <c:pt idx="339">
                  <c:v>55726.697114899274</c:v>
                </c:pt>
                <c:pt idx="340">
                  <c:v>53402.245679950742</c:v>
                </c:pt>
                <c:pt idx="341">
                  <c:v>51069.077552121154</c:v>
                </c:pt>
                <c:pt idx="342">
                  <c:v>48727.160043812204</c:v>
                </c:pt>
                <c:pt idx="343">
                  <c:v>46376.460344847095</c:v>
                </c:pt>
                <c:pt idx="344">
                  <c:v>44016.945522010865</c:v>
                </c:pt>
                <c:pt idx="345">
                  <c:v>41648.582518588999</c:v>
                </c:pt>
                <c:pt idx="346">
                  <c:v>39271.338153904304</c:v>
                </c:pt>
                <c:pt idx="347">
                  <c:v>36885.179122852045</c:v>
                </c:pt>
                <c:pt idx="348">
                  <c:v>34490.07199543334</c:v>
                </c:pt>
                <c:pt idx="349">
                  <c:v>32085.983216286812</c:v>
                </c:pt>
                <c:pt idx="350">
                  <c:v>29672.879104218482</c:v>
                </c:pt>
                <c:pt idx="351">
                  <c:v>27250.725851729898</c:v>
                </c:pt>
                <c:pt idx="352">
                  <c:v>24819.489524544482</c:v>
                </c:pt>
                <c:pt idx="353">
                  <c:v>22379.136061132122</c:v>
                </c:pt>
                <c:pt idx="354">
                  <c:v>19929.631272231964</c:v>
                </c:pt>
                <c:pt idx="355">
                  <c:v>17470.940840373431</c:v>
                </c:pt>
                <c:pt idx="356">
                  <c:v>15003.030319395428</c:v>
                </c:pt>
                <c:pt idx="357">
                  <c:v>12525.865133963758</c:v>
                </c:pt>
                <c:pt idx="358">
                  <c:v>10039.410579086718</c:v>
                </c:pt>
                <c:pt idx="359">
                  <c:v>7543.6318196288894</c:v>
                </c:pt>
                <c:pt idx="360">
                  <c:v>5038.4938898230939</c:v>
                </c:pt>
                <c:pt idx="361">
                  <c:v>2523.9616927805268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4F-44C4-8816-1360D0F28AA9}"/>
            </c:ext>
          </c:extLst>
        </c:ser>
        <c:ser>
          <c:idx val="1"/>
          <c:order val="1"/>
          <c:tx>
            <c:v>Extra Payments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CFM!$N$37:$N$411</c:f>
              <c:strCache>
                <c:ptCount val="360"/>
                <c:pt idx="0">
                  <c:v> </c:v>
                </c:pt>
                <c:pt idx="11">
                  <c:v>1</c:v>
                </c:pt>
                <c:pt idx="23">
                  <c:v> </c:v>
                </c:pt>
                <c:pt idx="35">
                  <c:v> </c:v>
                </c:pt>
                <c:pt idx="47">
                  <c:v> </c:v>
                </c:pt>
                <c:pt idx="59">
                  <c:v>5</c:v>
                </c:pt>
                <c:pt idx="71">
                  <c:v> </c:v>
                </c:pt>
                <c:pt idx="83">
                  <c:v> </c:v>
                </c:pt>
                <c:pt idx="95">
                  <c:v> </c:v>
                </c:pt>
                <c:pt idx="107">
                  <c:v> </c:v>
                </c:pt>
                <c:pt idx="108">
                  <c:v> </c:v>
                </c:pt>
                <c:pt idx="119">
                  <c:v>10</c:v>
                </c:pt>
                <c:pt idx="131">
                  <c:v> </c:v>
                </c:pt>
                <c:pt idx="143">
                  <c:v> </c:v>
                </c:pt>
                <c:pt idx="155">
                  <c:v> </c:v>
                </c:pt>
                <c:pt idx="167">
                  <c:v> </c:v>
                </c:pt>
                <c:pt idx="179">
                  <c:v>15</c:v>
                </c:pt>
                <c:pt idx="191">
                  <c:v> </c:v>
                </c:pt>
                <c:pt idx="203">
                  <c:v> </c:v>
                </c:pt>
                <c:pt idx="215">
                  <c:v> </c:v>
                </c:pt>
                <c:pt idx="227">
                  <c:v> </c:v>
                </c:pt>
                <c:pt idx="239">
                  <c:v>20</c:v>
                </c:pt>
                <c:pt idx="251">
                  <c:v> </c:v>
                </c:pt>
                <c:pt idx="263">
                  <c:v> </c:v>
                </c:pt>
                <c:pt idx="275">
                  <c:v> </c:v>
                </c:pt>
                <c:pt idx="287">
                  <c:v> </c:v>
                </c:pt>
                <c:pt idx="299">
                  <c:v>25</c:v>
                </c:pt>
                <c:pt idx="311">
                  <c:v> </c:v>
                </c:pt>
                <c:pt idx="323">
                  <c:v> </c:v>
                </c:pt>
                <c:pt idx="335">
                  <c:v> </c:v>
                </c:pt>
                <c:pt idx="347">
                  <c:v> </c:v>
                </c:pt>
                <c:pt idx="359">
                  <c:v>30</c:v>
                </c:pt>
              </c:strCache>
            </c:strRef>
          </c:cat>
          <c:val>
            <c:numRef>
              <c:f>CFM!$I$37:$I$412</c:f>
              <c:numCache>
                <c:formatCode>"$"#,##0.00</c:formatCode>
                <c:ptCount val="376"/>
                <c:pt idx="0">
                  <c:v>499341.57345087058</c:v>
                </c:pt>
                <c:pt idx="1">
                  <c:v>498680.67780218192</c:v>
                </c:pt>
                <c:pt idx="2">
                  <c:v>498017.30379481072</c:v>
                </c:pt>
                <c:pt idx="3">
                  <c:v>497351.44213491183</c:v>
                </c:pt>
                <c:pt idx="4">
                  <c:v>496683.08349378838</c:v>
                </c:pt>
                <c:pt idx="5">
                  <c:v>496012.21850776067</c:v>
                </c:pt>
                <c:pt idx="6">
                  <c:v>495338.83777803538</c:v>
                </c:pt>
                <c:pt idx="7">
                  <c:v>494662.93187057361</c:v>
                </c:pt>
                <c:pt idx="8">
                  <c:v>493984.49131595885</c:v>
                </c:pt>
                <c:pt idx="9">
                  <c:v>493303.5066092643</c:v>
                </c:pt>
                <c:pt idx="10">
                  <c:v>492619.96820991964</c:v>
                </c:pt>
                <c:pt idx="11">
                  <c:v>491933.86654157744</c:v>
                </c:pt>
                <c:pt idx="12">
                  <c:v>491245.19199197897</c:v>
                </c:pt>
                <c:pt idx="13">
                  <c:v>490553.93491281947</c:v>
                </c:pt>
                <c:pt idx="14">
                  <c:v>489860.08561961312</c:v>
                </c:pt>
                <c:pt idx="15">
                  <c:v>489163.63439155725</c:v>
                </c:pt>
                <c:pt idx="16">
                  <c:v>488464.57147139619</c:v>
                </c:pt>
                <c:pt idx="17">
                  <c:v>487762.88706528454</c:v>
                </c:pt>
                <c:pt idx="18">
                  <c:v>487058.57134264993</c:v>
                </c:pt>
                <c:pt idx="19">
                  <c:v>486351.61443605548</c:v>
                </c:pt>
                <c:pt idx="20">
                  <c:v>485642.00644106127</c:v>
                </c:pt>
                <c:pt idx="21">
                  <c:v>484929.73741608585</c:v>
                </c:pt>
                <c:pt idx="22">
                  <c:v>484214.79738226678</c:v>
                </c:pt>
                <c:pt idx="23">
                  <c:v>483497.17632332089</c:v>
                </c:pt>
                <c:pt idx="24">
                  <c:v>482776.86418540392</c:v>
                </c:pt>
                <c:pt idx="25">
                  <c:v>482053.85087696975</c:v>
                </c:pt>
                <c:pt idx="26">
                  <c:v>481328.12626862898</c:v>
                </c:pt>
                <c:pt idx="27">
                  <c:v>480599.68019300693</c:v>
                </c:pt>
                <c:pt idx="28">
                  <c:v>479868.50244460133</c:v>
                </c:pt>
                <c:pt idx="29">
                  <c:v>479134.58277963917</c:v>
                </c:pt>
                <c:pt idx="30">
                  <c:v>478397.91091593343</c:v>
                </c:pt>
                <c:pt idx="31">
                  <c:v>477658.47653273877</c:v>
                </c:pt>
                <c:pt idx="32">
                  <c:v>476916.26927060715</c:v>
                </c:pt>
                <c:pt idx="33">
                  <c:v>476171.27873124252</c:v>
                </c:pt>
                <c:pt idx="34">
                  <c:v>475423.49447735527</c:v>
                </c:pt>
                <c:pt idx="35">
                  <c:v>474672.90603251592</c:v>
                </c:pt>
                <c:pt idx="36">
                  <c:v>473919.50288100843</c:v>
                </c:pt>
                <c:pt idx="37">
                  <c:v>473163.27446768282</c:v>
                </c:pt>
                <c:pt idx="38">
                  <c:v>472404.21019780723</c:v>
                </c:pt>
                <c:pt idx="39">
                  <c:v>471642.29943691962</c:v>
                </c:pt>
                <c:pt idx="40">
                  <c:v>470877.53151067864</c:v>
                </c:pt>
                <c:pt idx="41">
                  <c:v>470109.89570471429</c:v>
                </c:pt>
                <c:pt idx="42">
                  <c:v>469339.38126447756</c:v>
                </c:pt>
                <c:pt idx="43">
                  <c:v>468565.97739508993</c:v>
                </c:pt>
                <c:pt idx="44">
                  <c:v>467789.6732611921</c:v>
                </c:pt>
                <c:pt idx="45">
                  <c:v>467010.45798679214</c:v>
                </c:pt>
                <c:pt idx="46">
                  <c:v>466228.3206551132</c:v>
                </c:pt>
                <c:pt idx="47">
                  <c:v>465443.25030844047</c:v>
                </c:pt>
                <c:pt idx="48">
                  <c:v>464655.23594796774</c:v>
                </c:pt>
                <c:pt idx="49">
                  <c:v>463864.26653364324</c:v>
                </c:pt>
                <c:pt idx="50">
                  <c:v>463070.33098401502</c:v>
                </c:pt>
                <c:pt idx="51">
                  <c:v>462273.41817607568</c:v>
                </c:pt>
                <c:pt idx="52">
                  <c:v>461473.51694510656</c:v>
                </c:pt>
                <c:pt idx="53">
                  <c:v>460670.61608452129</c:v>
                </c:pt>
                <c:pt idx="54">
                  <c:v>459864.70434570883</c:v>
                </c:pt>
                <c:pt idx="55">
                  <c:v>459055.77043787582</c:v>
                </c:pt>
                <c:pt idx="56">
                  <c:v>458243.80302788847</c:v>
                </c:pt>
                <c:pt idx="57">
                  <c:v>457428.79074011365</c:v>
                </c:pt>
                <c:pt idx="58">
                  <c:v>456610.7221562597</c:v>
                </c:pt>
                <c:pt idx="59">
                  <c:v>455789.58581521624</c:v>
                </c:pt>
                <c:pt idx="60">
                  <c:v>454965.37021289387</c:v>
                </c:pt>
                <c:pt idx="61">
                  <c:v>454138.06380206282</c:v>
                </c:pt>
                <c:pt idx="62">
                  <c:v>453307.65499219118</c:v>
                </c:pt>
                <c:pt idx="63">
                  <c:v>452474.13214928249</c:v>
                </c:pt>
                <c:pt idx="64">
                  <c:v>451637.48359571293</c:v>
                </c:pt>
                <c:pt idx="65">
                  <c:v>450797.69761006744</c:v>
                </c:pt>
                <c:pt idx="66">
                  <c:v>449954.76242697577</c:v>
                </c:pt>
                <c:pt idx="67">
                  <c:v>449108.66623694752</c:v>
                </c:pt>
                <c:pt idx="68">
                  <c:v>448259.39718620665</c:v>
                </c:pt>
                <c:pt idx="69">
                  <c:v>447406.94337652554</c:v>
                </c:pt>
                <c:pt idx="70">
                  <c:v>446551.29286505812</c:v>
                </c:pt>
                <c:pt idx="71">
                  <c:v>445692.43366417265</c:v>
                </c:pt>
                <c:pt idx="72">
                  <c:v>444830.35374128388</c:v>
                </c:pt>
                <c:pt idx="73">
                  <c:v>443965.04101868428</c:v>
                </c:pt>
                <c:pt idx="74">
                  <c:v>443096.48337337497</c:v>
                </c:pt>
                <c:pt idx="75">
                  <c:v>442224.66863689572</c:v>
                </c:pt>
                <c:pt idx="76">
                  <c:v>441349.58459515468</c:v>
                </c:pt>
                <c:pt idx="77">
                  <c:v>440471.21898825711</c:v>
                </c:pt>
                <c:pt idx="78">
                  <c:v>439589.5595103337</c:v>
                </c:pt>
                <c:pt idx="79">
                  <c:v>438704.59380936803</c:v>
                </c:pt>
                <c:pt idx="80">
                  <c:v>437816.30948702374</c:v>
                </c:pt>
                <c:pt idx="81">
                  <c:v>436924.69409847067</c:v>
                </c:pt>
                <c:pt idx="82">
                  <c:v>436029.73515221052</c:v>
                </c:pt>
                <c:pt idx="83">
                  <c:v>435131.42010990193</c:v>
                </c:pt>
                <c:pt idx="84">
                  <c:v>434229.73638618464</c:v>
                </c:pt>
                <c:pt idx="85">
                  <c:v>433324.67134850344</c:v>
                </c:pt>
                <c:pt idx="86">
                  <c:v>432416.21231693093</c:v>
                </c:pt>
                <c:pt idx="87">
                  <c:v>431504.34656399</c:v>
                </c:pt>
                <c:pt idx="88">
                  <c:v>430589.06131447555</c:v>
                </c:pt>
                <c:pt idx="89">
                  <c:v>429670.3437452754</c:v>
                </c:pt>
                <c:pt idx="90">
                  <c:v>428748.18098519079</c:v>
                </c:pt>
                <c:pt idx="91">
                  <c:v>427822.56011475588</c:v>
                </c:pt>
                <c:pt idx="92">
                  <c:v>426893.46816605679</c:v>
                </c:pt>
                <c:pt idx="93">
                  <c:v>425960.89212255011</c:v>
                </c:pt>
                <c:pt idx="94">
                  <c:v>425024.81891888025</c:v>
                </c:pt>
                <c:pt idx="95">
                  <c:v>424085.23544069665</c:v>
                </c:pt>
                <c:pt idx="96">
                  <c:v>423142.12852446985</c:v>
                </c:pt>
                <c:pt idx="97">
                  <c:v>422195.48495730723</c:v>
                </c:pt>
                <c:pt idx="98">
                  <c:v>421245.29147676774</c:v>
                </c:pt>
                <c:pt idx="99">
                  <c:v>420291.53477067623</c:v>
                </c:pt>
                <c:pt idx="100">
                  <c:v>419334.20147693687</c:v>
                </c:pt>
                <c:pt idx="101">
                  <c:v>418373.27818334597</c:v>
                </c:pt>
                <c:pt idx="102">
                  <c:v>417408.75142740412</c:v>
                </c:pt>
                <c:pt idx="103">
                  <c:v>416440.6076961275</c:v>
                </c:pt>
                <c:pt idx="104">
                  <c:v>415468.83342585858</c:v>
                </c:pt>
                <c:pt idx="105">
                  <c:v>414493.41500207613</c:v>
                </c:pt>
                <c:pt idx="106">
                  <c:v>413514.33875920449</c:v>
                </c:pt>
                <c:pt idx="107">
                  <c:v>412531.5909804221</c:v>
                </c:pt>
                <c:pt idx="108">
                  <c:v>411545.1578974693</c:v>
                </c:pt>
                <c:pt idx="109">
                  <c:v>410555.0256904554</c:v>
                </c:pt>
                <c:pt idx="110">
                  <c:v>409561.18048766517</c:v>
                </c:pt>
                <c:pt idx="111">
                  <c:v>408563.60836536449</c:v>
                </c:pt>
                <c:pt idx="112">
                  <c:v>407562.29534760519</c:v>
                </c:pt>
                <c:pt idx="113">
                  <c:v>406557.2274060293</c:v>
                </c:pt>
                <c:pt idx="114">
                  <c:v>405548.39045967249</c:v>
                </c:pt>
                <c:pt idx="115">
                  <c:v>404535.77037476684</c:v>
                </c:pt>
                <c:pt idx="116">
                  <c:v>403519.35296454281</c:v>
                </c:pt>
                <c:pt idx="117">
                  <c:v>402499.12398903043</c:v>
                </c:pt>
                <c:pt idx="118">
                  <c:v>401475.06915485987</c:v>
                </c:pt>
                <c:pt idx="119">
                  <c:v>400447.17411506118</c:v>
                </c:pt>
                <c:pt idx="120">
                  <c:v>399415.42446886323</c:v>
                </c:pt>
                <c:pt idx="121">
                  <c:v>398379.80576149205</c:v>
                </c:pt>
                <c:pt idx="122">
                  <c:v>397340.30348396825</c:v>
                </c:pt>
                <c:pt idx="123">
                  <c:v>396296.90307290375</c:v>
                </c:pt>
                <c:pt idx="124">
                  <c:v>395249.58991029771</c:v>
                </c:pt>
                <c:pt idx="125">
                  <c:v>394198.3493233319</c:v>
                </c:pt>
                <c:pt idx="126">
                  <c:v>393143.16658416501</c:v>
                </c:pt>
                <c:pt idx="127">
                  <c:v>392084.02690972621</c:v>
                </c:pt>
                <c:pt idx="128">
                  <c:v>391020.91546150827</c:v>
                </c:pt>
                <c:pt idx="129">
                  <c:v>389953.81734535954</c:v>
                </c:pt>
                <c:pt idx="130">
                  <c:v>388882.71761127521</c:v>
                </c:pt>
                <c:pt idx="131">
                  <c:v>387807.6012531881</c:v>
                </c:pt>
                <c:pt idx="132">
                  <c:v>386728.45320875815</c:v>
                </c:pt>
                <c:pt idx="133">
                  <c:v>385645.25835916161</c:v>
                </c:pt>
                <c:pt idx="134">
                  <c:v>384558.00152887905</c:v>
                </c:pt>
                <c:pt idx="135">
                  <c:v>383466.66748548293</c:v>
                </c:pt>
                <c:pt idx="136">
                  <c:v>382371.24093942408</c:v>
                </c:pt>
                <c:pt idx="137">
                  <c:v>381271.70654381753</c:v>
                </c:pt>
                <c:pt idx="138">
                  <c:v>380168.04889422742</c:v>
                </c:pt>
                <c:pt idx="139">
                  <c:v>379060.25252845138</c:v>
                </c:pt>
                <c:pt idx="140">
                  <c:v>377948.30192630365</c:v>
                </c:pt>
                <c:pt idx="141">
                  <c:v>376832.18150939787</c:v>
                </c:pt>
                <c:pt idx="142">
                  <c:v>375711.87564092869</c:v>
                </c:pt>
                <c:pt idx="143">
                  <c:v>374587.36862545274</c:v>
                </c:pt>
                <c:pt idx="144">
                  <c:v>373458.64470866881</c:v>
                </c:pt>
                <c:pt idx="145">
                  <c:v>372325.68807719694</c:v>
                </c:pt>
                <c:pt idx="146">
                  <c:v>371188.48285835702</c:v>
                </c:pt>
                <c:pt idx="147">
                  <c:v>370047.01311994647</c:v>
                </c:pt>
                <c:pt idx="148">
                  <c:v>368901.26287001686</c:v>
                </c:pt>
                <c:pt idx="149">
                  <c:v>367751.21605665004</c:v>
                </c:pt>
                <c:pt idx="150">
                  <c:v>366596.85656773305</c:v>
                </c:pt>
                <c:pt idx="151">
                  <c:v>365438.16823073267</c:v>
                </c:pt>
                <c:pt idx="152">
                  <c:v>364275.13481246849</c:v>
                </c:pt>
                <c:pt idx="153">
                  <c:v>363107.74001888582</c:v>
                </c:pt>
                <c:pt idx="154">
                  <c:v>361935.96749482723</c:v>
                </c:pt>
                <c:pt idx="155">
                  <c:v>360759.80082380341</c:v>
                </c:pt>
                <c:pt idx="156">
                  <c:v>359579.22352776327</c:v>
                </c:pt>
                <c:pt idx="157">
                  <c:v>358394.21906686301</c:v>
                </c:pt>
                <c:pt idx="158">
                  <c:v>357204.77083923435</c:v>
                </c:pt>
                <c:pt idx="159">
                  <c:v>356010.8621807521</c:v>
                </c:pt>
                <c:pt idx="160">
                  <c:v>354812.47636480053</c:v>
                </c:pt>
                <c:pt idx="161">
                  <c:v>353609.59660203912</c:v>
                </c:pt>
                <c:pt idx="162">
                  <c:v>352402.20604016737</c:v>
                </c:pt>
                <c:pt idx="163">
                  <c:v>351190.2877636886</c:v>
                </c:pt>
                <c:pt idx="164">
                  <c:v>349973.824793673</c:v>
                </c:pt>
                <c:pt idx="165">
                  <c:v>348752.80008751986</c:v>
                </c:pt>
                <c:pt idx="166">
                  <c:v>347527.19653871865</c:v>
                </c:pt>
                <c:pt idx="167">
                  <c:v>346296.99697660946</c:v>
                </c:pt>
                <c:pt idx="168">
                  <c:v>345062.18416614237</c:v>
                </c:pt>
                <c:pt idx="169">
                  <c:v>343822.740807636</c:v>
                </c:pt>
                <c:pt idx="170">
                  <c:v>342578.64953653526</c:v>
                </c:pt>
                <c:pt idx="171">
                  <c:v>341329.89292316785</c:v>
                </c:pt>
                <c:pt idx="172">
                  <c:v>340076.45347250032</c:v>
                </c:pt>
                <c:pt idx="173">
                  <c:v>338818.31362389278</c:v>
                </c:pt>
                <c:pt idx="174">
                  <c:v>337555.455750853</c:v>
                </c:pt>
                <c:pt idx="175">
                  <c:v>336287.86216078931</c:v>
                </c:pt>
                <c:pt idx="176">
                  <c:v>335015.51509476284</c:v>
                </c:pt>
                <c:pt idx="177">
                  <c:v>333738.39672723878</c:v>
                </c:pt>
                <c:pt idx="178">
                  <c:v>332456.48916583654</c:v>
                </c:pt>
                <c:pt idx="179">
                  <c:v>331169.77445107902</c:v>
                </c:pt>
                <c:pt idx="180">
                  <c:v>329878.23455614119</c:v>
                </c:pt>
                <c:pt idx="181">
                  <c:v>328581.85138659732</c:v>
                </c:pt>
                <c:pt idx="182">
                  <c:v>327280.60678016767</c:v>
                </c:pt>
                <c:pt idx="183">
                  <c:v>325974.48250646389</c:v>
                </c:pt>
                <c:pt idx="184">
                  <c:v>324663.46026673372</c:v>
                </c:pt>
                <c:pt idx="185">
                  <c:v>323347.52169360459</c:v>
                </c:pt>
                <c:pt idx="186">
                  <c:v>322026.64835082623</c:v>
                </c:pt>
                <c:pt idx="187">
                  <c:v>320700.82173301245</c:v>
                </c:pt>
                <c:pt idx="188">
                  <c:v>319370.02326538187</c:v>
                </c:pt>
                <c:pt idx="189">
                  <c:v>318034.23430349765</c:v>
                </c:pt>
                <c:pt idx="190">
                  <c:v>316693.43613300635</c:v>
                </c:pt>
                <c:pt idx="191">
                  <c:v>315347.60996937571</c:v>
                </c:pt>
                <c:pt idx="192">
                  <c:v>313996.73695763148</c:v>
                </c:pt>
                <c:pt idx="193">
                  <c:v>312640.79817209317</c:v>
                </c:pt>
                <c:pt idx="194">
                  <c:v>311279.77461610909</c:v>
                </c:pt>
                <c:pt idx="195">
                  <c:v>309913.6472217901</c:v>
                </c:pt>
                <c:pt idx="196">
                  <c:v>308542.39684974239</c:v>
                </c:pt>
                <c:pt idx="197">
                  <c:v>307166.00428879954</c:v>
                </c:pt>
                <c:pt idx="198">
                  <c:v>305784.45025575312</c:v>
                </c:pt>
                <c:pt idx="199">
                  <c:v>304397.71539508278</c:v>
                </c:pt>
                <c:pt idx="200">
                  <c:v>303005.78027868492</c:v>
                </c:pt>
                <c:pt idx="201">
                  <c:v>301608.62540560059</c:v>
                </c:pt>
                <c:pt idx="202">
                  <c:v>300206.23120174219</c:v>
                </c:pt>
                <c:pt idx="203">
                  <c:v>298798.57801961934</c:v>
                </c:pt>
                <c:pt idx="204">
                  <c:v>297385.64613806352</c:v>
                </c:pt>
                <c:pt idx="205">
                  <c:v>295967.41576195182</c:v>
                </c:pt>
                <c:pt idx="206">
                  <c:v>294543.86702192976</c:v>
                </c:pt>
                <c:pt idx="207">
                  <c:v>293114.97997413261</c:v>
                </c:pt>
                <c:pt idx="208">
                  <c:v>291680.73459990619</c:v>
                </c:pt>
                <c:pt idx="209">
                  <c:v>290241.11080552643</c:v>
                </c:pt>
                <c:pt idx="210">
                  <c:v>288796.08842191775</c:v>
                </c:pt>
                <c:pt idx="211">
                  <c:v>287345.64720437053</c:v>
                </c:pt>
                <c:pt idx="212">
                  <c:v>285889.7668322575</c:v>
                </c:pt>
                <c:pt idx="213">
                  <c:v>284428.42690874904</c:v>
                </c:pt>
                <c:pt idx="214">
                  <c:v>282961.60696052742</c:v>
                </c:pt>
                <c:pt idx="215">
                  <c:v>281489.28643749998</c:v>
                </c:pt>
                <c:pt idx="216">
                  <c:v>280011.44471251121</c:v>
                </c:pt>
                <c:pt idx="217">
                  <c:v>278528.06108105375</c:v>
                </c:pt>
                <c:pt idx="218">
                  <c:v>277039.11476097832</c:v>
                </c:pt>
                <c:pt idx="219">
                  <c:v>275544.58489220258</c:v>
                </c:pt>
                <c:pt idx="220">
                  <c:v>274044.45053641894</c:v>
                </c:pt>
                <c:pt idx="221">
                  <c:v>272538.69067680108</c:v>
                </c:pt>
                <c:pt idx="222">
                  <c:v>271027.28421770968</c:v>
                </c:pt>
                <c:pt idx="223">
                  <c:v>269510.2099843967</c:v>
                </c:pt>
                <c:pt idx="224">
                  <c:v>267987.44672270876</c:v>
                </c:pt>
                <c:pt idx="225">
                  <c:v>266458.97309878952</c:v>
                </c:pt>
                <c:pt idx="226">
                  <c:v>264924.76769878058</c:v>
                </c:pt>
                <c:pt idx="227">
                  <c:v>263384.80902852159</c:v>
                </c:pt>
                <c:pt idx="228">
                  <c:v>261839.07551324915</c:v>
                </c:pt>
                <c:pt idx="229">
                  <c:v>260287.54549729443</c:v>
                </c:pt>
                <c:pt idx="230">
                  <c:v>258730.19724377987</c:v>
                </c:pt>
                <c:pt idx="231">
                  <c:v>257167.00893431465</c:v>
                </c:pt>
                <c:pt idx="232">
                  <c:v>255597.95866868892</c:v>
                </c:pt>
                <c:pt idx="233">
                  <c:v>254023.0244645671</c:v>
                </c:pt>
                <c:pt idx="234">
                  <c:v>252442.18425717982</c:v>
                </c:pt>
                <c:pt idx="235">
                  <c:v>250855.41589901483</c:v>
                </c:pt>
                <c:pt idx="236">
                  <c:v>249262.69715950673</c:v>
                </c:pt>
                <c:pt idx="237">
                  <c:v>247664.00572472549</c:v>
                </c:pt>
                <c:pt idx="238">
                  <c:v>246059.3191970638</c:v>
                </c:pt>
                <c:pt idx="239">
                  <c:v>244448.61509492339</c:v>
                </c:pt>
                <c:pt idx="240">
                  <c:v>242831.87085239994</c:v>
                </c:pt>
                <c:pt idx="241">
                  <c:v>241209.06381896703</c:v>
                </c:pt>
                <c:pt idx="242">
                  <c:v>239580.17125915876</c:v>
                </c:pt>
                <c:pt idx="243">
                  <c:v>237945.17035225121</c:v>
                </c:pt>
                <c:pt idx="244">
                  <c:v>236304.03819194276</c:v>
                </c:pt>
                <c:pt idx="245">
                  <c:v>234656.75178603313</c:v>
                </c:pt>
                <c:pt idx="246">
                  <c:v>233003.28805610136</c:v>
                </c:pt>
                <c:pt idx="247">
                  <c:v>231343.62383718233</c:v>
                </c:pt>
                <c:pt idx="248">
                  <c:v>229677.73587744235</c:v>
                </c:pt>
                <c:pt idx="249">
                  <c:v>228005.60083785336</c:v>
                </c:pt>
                <c:pt idx="250">
                  <c:v>226327.19529186591</c:v>
                </c:pt>
                <c:pt idx="251">
                  <c:v>224642.49572508101</c:v>
                </c:pt>
                <c:pt idx="252">
                  <c:v>222951.47853492066</c:v>
                </c:pt>
                <c:pt idx="253">
                  <c:v>221254.1200302972</c:v>
                </c:pt>
                <c:pt idx="254">
                  <c:v>219550.39643128141</c:v>
                </c:pt>
                <c:pt idx="255">
                  <c:v>217840.2838687693</c:v>
                </c:pt>
                <c:pt idx="256">
                  <c:v>216123.75838414778</c:v>
                </c:pt>
                <c:pt idx="257">
                  <c:v>214400.79592895892</c:v>
                </c:pt>
                <c:pt idx="258">
                  <c:v>212671.37236456311</c:v>
                </c:pt>
                <c:pt idx="259">
                  <c:v>210935.46346180083</c:v>
                </c:pt>
                <c:pt idx="260">
                  <c:v>209193.04490065319</c:v>
                </c:pt>
                <c:pt idx="261">
                  <c:v>207444.09226990124</c:v>
                </c:pt>
                <c:pt idx="262">
                  <c:v>205688.58106678398</c:v>
                </c:pt>
                <c:pt idx="263">
                  <c:v>203926.48669665502</c:v>
                </c:pt>
                <c:pt idx="264">
                  <c:v>202157.78447263807</c:v>
                </c:pt>
                <c:pt idx="265">
                  <c:v>200382.44961528108</c:v>
                </c:pt>
                <c:pt idx="266">
                  <c:v>198600.45725220899</c:v>
                </c:pt>
                <c:pt idx="267">
                  <c:v>196811.78241777536</c:v>
                </c:pt>
                <c:pt idx="268">
                  <c:v>195016.40005271262</c:v>
                </c:pt>
                <c:pt idx="269">
                  <c:v>193214.28500378088</c:v>
                </c:pt>
                <c:pt idx="270">
                  <c:v>191405.41202341564</c:v>
                </c:pt>
                <c:pt idx="271">
                  <c:v>189589.75576937405</c:v>
                </c:pt>
                <c:pt idx="272">
                  <c:v>187767.29080437979</c:v>
                </c:pt>
                <c:pt idx="273">
                  <c:v>185937.99159576683</c:v>
                </c:pt>
                <c:pt idx="274">
                  <c:v>184101.83251512155</c:v>
                </c:pt>
                <c:pt idx="275">
                  <c:v>182258.78783792385</c:v>
                </c:pt>
                <c:pt idx="276">
                  <c:v>180408.83174318666</c:v>
                </c:pt>
                <c:pt idx="277">
                  <c:v>178551.9383130942</c:v>
                </c:pt>
                <c:pt idx="278">
                  <c:v>176688.0815326389</c:v>
                </c:pt>
                <c:pt idx="279">
                  <c:v>174817.2352892569</c:v>
                </c:pt>
                <c:pt idx="280">
                  <c:v>172939.3733724622</c:v>
                </c:pt>
                <c:pt idx="281">
                  <c:v>171054.46947347952</c:v>
                </c:pt>
                <c:pt idx="282">
                  <c:v>169162.49718487565</c:v>
                </c:pt>
                <c:pt idx="283">
                  <c:v>167263.43000018955</c:v>
                </c:pt>
                <c:pt idx="284">
                  <c:v>165357.24131356087</c:v>
                </c:pt>
                <c:pt idx="285">
                  <c:v>163443.90441935731</c:v>
                </c:pt>
                <c:pt idx="286">
                  <c:v>161523.39251180048</c:v>
                </c:pt>
                <c:pt idx="287">
                  <c:v>159595.67868459033</c:v>
                </c:pt>
                <c:pt idx="288">
                  <c:v>157660.73593052814</c:v>
                </c:pt>
                <c:pt idx="289">
                  <c:v>155718.53714113822</c:v>
                </c:pt>
                <c:pt idx="290">
                  <c:v>153769.05510628808</c:v>
                </c:pt>
                <c:pt idx="291">
                  <c:v>151812.26251380725</c:v>
                </c:pt>
                <c:pt idx="292">
                  <c:v>149848.13194910463</c:v>
                </c:pt>
                <c:pt idx="293">
                  <c:v>147876.63589478435</c:v>
                </c:pt>
                <c:pt idx="294">
                  <c:v>145897.74673026041</c:v>
                </c:pt>
                <c:pt idx="295">
                  <c:v>143911.43673136947</c:v>
                </c:pt>
                <c:pt idx="296">
                  <c:v>141917.67806998271</c:v>
                </c:pt>
                <c:pt idx="297">
                  <c:v>139916.44281361575</c:v>
                </c:pt>
                <c:pt idx="298">
                  <c:v>137907.70292503742</c:v>
                </c:pt>
                <c:pt idx="299">
                  <c:v>135891.4302618769</c:v>
                </c:pt>
                <c:pt idx="300">
                  <c:v>133867.59657622952</c:v>
                </c:pt>
                <c:pt idx="301">
                  <c:v>131836.17351426097</c:v>
                </c:pt>
                <c:pt idx="302">
                  <c:v>129797.13261581004</c:v>
                </c:pt>
                <c:pt idx="303">
                  <c:v>127750.44531398993</c:v>
                </c:pt>
                <c:pt idx="304">
                  <c:v>125696.08293478799</c:v>
                </c:pt>
                <c:pt idx="305">
                  <c:v>123634.01669666404</c:v>
                </c:pt>
                <c:pt idx="306">
                  <c:v>121564.21771014713</c:v>
                </c:pt>
                <c:pt idx="307">
                  <c:v>119486.65697743079</c:v>
                </c:pt>
                <c:pt idx="308">
                  <c:v>117401.30539196674</c:v>
                </c:pt>
                <c:pt idx="309">
                  <c:v>115308.13373805722</c:v>
                </c:pt>
                <c:pt idx="310">
                  <c:v>113207.11269044553</c:v>
                </c:pt>
                <c:pt idx="311">
                  <c:v>111098.21281390529</c:v>
                </c:pt>
                <c:pt idx="312">
                  <c:v>108981.40456282803</c:v>
                </c:pt>
                <c:pt idx="313">
                  <c:v>106856.65828080924</c:v>
                </c:pt>
                <c:pt idx="314">
                  <c:v>104723.94420023287</c:v>
                </c:pt>
                <c:pt idx="315">
                  <c:v>102583.23244185434</c:v>
                </c:pt>
                <c:pt idx="316">
                  <c:v>100434.49301438189</c:v>
                </c:pt>
                <c:pt idx="317">
                  <c:v>98277.695814056424</c:v>
                </c:pt>
                <c:pt idx="318">
                  <c:v>96112.810624229736</c:v>
                </c:pt>
                <c:pt idx="319">
                  <c:v>93939.807114941199</c:v>
                </c:pt>
                <c:pt idx="320">
                  <c:v>91758.654842492819</c:v>
                </c:pt>
                <c:pt idx="321">
                  <c:v>89569.323249022767</c:v>
                </c:pt>
                <c:pt idx="322">
                  <c:v>87371.781662077206</c:v>
                </c:pt>
                <c:pt idx="323">
                  <c:v>85165.999294180598</c:v>
                </c:pt>
                <c:pt idx="324">
                  <c:v>82951.94524240437</c:v>
                </c:pt>
                <c:pt idx="325">
                  <c:v>80729.588487933986</c:v>
                </c:pt>
                <c:pt idx="326">
                  <c:v>78498.897895634334</c:v>
                </c:pt>
                <c:pt idx="327">
                  <c:v>76259.842213613563</c:v>
                </c:pt>
                <c:pt idx="328">
                  <c:v>74012.390072785216</c:v>
                </c:pt>
                <c:pt idx="329">
                  <c:v>71756.509986428762</c:v>
                </c:pt>
                <c:pt idx="330">
                  <c:v>69492.17034974847</c:v>
                </c:pt>
                <c:pt idx="331">
                  <c:v>67219.339439430623</c:v>
                </c:pt>
                <c:pt idx="332">
                  <c:v>64937.985413199087</c:v>
                </c:pt>
                <c:pt idx="333">
                  <c:v>62648.076309369178</c:v>
                </c:pt>
                <c:pt idx="334">
                  <c:v>60349.580046399911</c:v>
                </c:pt>
                <c:pt idx="335">
                  <c:v>58042.464422444507</c:v>
                </c:pt>
                <c:pt idx="336">
                  <c:v>55726.697114899274</c:v>
                </c:pt>
                <c:pt idx="337">
                  <c:v>53402.245679950742</c:v>
                </c:pt>
                <c:pt idx="338">
                  <c:v>51069.077552121154</c:v>
                </c:pt>
                <c:pt idx="339">
                  <c:v>48727.160043812204</c:v>
                </c:pt>
                <c:pt idx="340">
                  <c:v>46376.460344847095</c:v>
                </c:pt>
                <c:pt idx="341">
                  <c:v>44016.945522010865</c:v>
                </c:pt>
                <c:pt idx="342">
                  <c:v>41648.582518588999</c:v>
                </c:pt>
                <c:pt idx="343">
                  <c:v>39271.338153904304</c:v>
                </c:pt>
                <c:pt idx="344">
                  <c:v>36885.179122852045</c:v>
                </c:pt>
                <c:pt idx="345">
                  <c:v>34490.07199543334</c:v>
                </c:pt>
                <c:pt idx="346">
                  <c:v>32085.983216286812</c:v>
                </c:pt>
                <c:pt idx="347">
                  <c:v>29672.879104218482</c:v>
                </c:pt>
                <c:pt idx="348">
                  <c:v>27250.725851729898</c:v>
                </c:pt>
                <c:pt idx="349">
                  <c:v>24819.489524544482</c:v>
                </c:pt>
                <c:pt idx="350">
                  <c:v>22379.136061132122</c:v>
                </c:pt>
                <c:pt idx="351">
                  <c:v>19929.631272231964</c:v>
                </c:pt>
                <c:pt idx="352">
                  <c:v>17470.940840373431</c:v>
                </c:pt>
                <c:pt idx="353">
                  <c:v>15003.030319395428</c:v>
                </c:pt>
                <c:pt idx="354">
                  <c:v>12525.865133963758</c:v>
                </c:pt>
                <c:pt idx="355">
                  <c:v>10039.410579086718</c:v>
                </c:pt>
                <c:pt idx="356">
                  <c:v>7543.6318196288894</c:v>
                </c:pt>
                <c:pt idx="357">
                  <c:v>5038.4938898230939</c:v>
                </c:pt>
                <c:pt idx="358">
                  <c:v>2523.9616927805268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4F-44C4-8816-1360D0F28AA9}"/>
            </c:ext>
          </c:extLst>
        </c:ser>
        <c:ser>
          <c:idx val="2"/>
          <c:order val="2"/>
          <c:tx>
            <c:v>Bi-weekly</c:v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strRef>
              <c:f>CFM!$N$37:$N$411</c:f>
              <c:strCache>
                <c:ptCount val="360"/>
                <c:pt idx="0">
                  <c:v> </c:v>
                </c:pt>
                <c:pt idx="11">
                  <c:v>1</c:v>
                </c:pt>
                <c:pt idx="23">
                  <c:v> </c:v>
                </c:pt>
                <c:pt idx="35">
                  <c:v> </c:v>
                </c:pt>
                <c:pt idx="47">
                  <c:v> </c:v>
                </c:pt>
                <c:pt idx="59">
                  <c:v>5</c:v>
                </c:pt>
                <c:pt idx="71">
                  <c:v> </c:v>
                </c:pt>
                <c:pt idx="83">
                  <c:v> </c:v>
                </c:pt>
                <c:pt idx="95">
                  <c:v> </c:v>
                </c:pt>
                <c:pt idx="107">
                  <c:v> </c:v>
                </c:pt>
                <c:pt idx="108">
                  <c:v> </c:v>
                </c:pt>
                <c:pt idx="119">
                  <c:v>10</c:v>
                </c:pt>
                <c:pt idx="131">
                  <c:v> </c:v>
                </c:pt>
                <c:pt idx="143">
                  <c:v> </c:v>
                </c:pt>
                <c:pt idx="155">
                  <c:v> </c:v>
                </c:pt>
                <c:pt idx="167">
                  <c:v> </c:v>
                </c:pt>
                <c:pt idx="179">
                  <c:v>15</c:v>
                </c:pt>
                <c:pt idx="191">
                  <c:v> </c:v>
                </c:pt>
                <c:pt idx="203">
                  <c:v> </c:v>
                </c:pt>
                <c:pt idx="215">
                  <c:v> </c:v>
                </c:pt>
                <c:pt idx="227">
                  <c:v> </c:v>
                </c:pt>
                <c:pt idx="239">
                  <c:v>20</c:v>
                </c:pt>
                <c:pt idx="251">
                  <c:v> </c:v>
                </c:pt>
                <c:pt idx="263">
                  <c:v> </c:v>
                </c:pt>
                <c:pt idx="275">
                  <c:v> </c:v>
                </c:pt>
                <c:pt idx="287">
                  <c:v> </c:v>
                </c:pt>
                <c:pt idx="299">
                  <c:v>25</c:v>
                </c:pt>
                <c:pt idx="311">
                  <c:v> </c:v>
                </c:pt>
                <c:pt idx="323">
                  <c:v> </c:v>
                </c:pt>
                <c:pt idx="335">
                  <c:v> </c:v>
                </c:pt>
                <c:pt idx="347">
                  <c:v> </c:v>
                </c:pt>
                <c:pt idx="359">
                  <c:v>30</c:v>
                </c:pt>
              </c:strCache>
            </c:strRef>
          </c:cat>
          <c:val>
            <c:numRef>
              <c:f>CFM!$O$36:$O$396</c:f>
              <c:numCache>
                <c:formatCode>"$"#,##0.00</c:formatCode>
                <c:ptCount val="361"/>
                <c:pt idx="0" formatCode="&quot;$&quot;#,##0">
                  <c:v>500000</c:v>
                </c:pt>
                <c:pt idx="1">
                  <c:v>499111.90609064349</c:v>
                </c:pt>
                <c:pt idx="2">
                  <c:v>498223.81218128698</c:v>
                </c:pt>
                <c:pt idx="3">
                  <c:v>497335.71827193047</c:v>
                </c:pt>
                <c:pt idx="4">
                  <c:v>496447.62436257396</c:v>
                </c:pt>
                <c:pt idx="5">
                  <c:v>495559.53045321745</c:v>
                </c:pt>
                <c:pt idx="6">
                  <c:v>494671.43654386094</c:v>
                </c:pt>
                <c:pt idx="7">
                  <c:v>493783.34263450443</c:v>
                </c:pt>
                <c:pt idx="8">
                  <c:v>492895.24872514792</c:v>
                </c:pt>
                <c:pt idx="9">
                  <c:v>492007.15481579141</c:v>
                </c:pt>
                <c:pt idx="10">
                  <c:v>491119.0609064349</c:v>
                </c:pt>
                <c:pt idx="11">
                  <c:v>490230.96699707839</c:v>
                </c:pt>
                <c:pt idx="12">
                  <c:v>489342.87308772182</c:v>
                </c:pt>
                <c:pt idx="13">
                  <c:v>488413.92665850994</c:v>
                </c:pt>
                <c:pt idx="14">
                  <c:v>487484.98022929806</c:v>
                </c:pt>
                <c:pt idx="15">
                  <c:v>486556.03380008618</c:v>
                </c:pt>
                <c:pt idx="16">
                  <c:v>485627.0873708743</c:v>
                </c:pt>
                <c:pt idx="17">
                  <c:v>484698.14094166242</c:v>
                </c:pt>
                <c:pt idx="18">
                  <c:v>483769.19451245054</c:v>
                </c:pt>
                <c:pt idx="19">
                  <c:v>482840.24808323866</c:v>
                </c:pt>
                <c:pt idx="20">
                  <c:v>481911.30165402679</c:v>
                </c:pt>
                <c:pt idx="21">
                  <c:v>480982.35522481491</c:v>
                </c:pt>
                <c:pt idx="22">
                  <c:v>480053.40879560303</c:v>
                </c:pt>
                <c:pt idx="23">
                  <c:v>479124.46236639115</c:v>
                </c:pt>
                <c:pt idx="24">
                  <c:v>478195.51593717956</c:v>
                </c:pt>
                <c:pt idx="25">
                  <c:v>477223.83776299783</c:v>
                </c:pt>
                <c:pt idx="26">
                  <c:v>476252.15958881611</c:v>
                </c:pt>
                <c:pt idx="27">
                  <c:v>475280.48141463439</c:v>
                </c:pt>
                <c:pt idx="28">
                  <c:v>474308.80324045266</c:v>
                </c:pt>
                <c:pt idx="29">
                  <c:v>473337.12506627094</c:v>
                </c:pt>
                <c:pt idx="30">
                  <c:v>472365.44689208921</c:v>
                </c:pt>
                <c:pt idx="31">
                  <c:v>471393.76871790749</c:v>
                </c:pt>
                <c:pt idx="32">
                  <c:v>470422.09054372576</c:v>
                </c:pt>
                <c:pt idx="33">
                  <c:v>469450.41236954404</c:v>
                </c:pt>
                <c:pt idx="34">
                  <c:v>468478.73419536231</c:v>
                </c:pt>
                <c:pt idx="35">
                  <c:v>467507.05602118059</c:v>
                </c:pt>
                <c:pt idx="36">
                  <c:v>466535.37784699863</c:v>
                </c:pt>
                <c:pt idx="37">
                  <c:v>465519.00225795398</c:v>
                </c:pt>
                <c:pt idx="38">
                  <c:v>464502.62666890933</c:v>
                </c:pt>
                <c:pt idx="39">
                  <c:v>463486.25107986468</c:v>
                </c:pt>
                <c:pt idx="40">
                  <c:v>462469.87549082004</c:v>
                </c:pt>
                <c:pt idx="41">
                  <c:v>461453.49990177539</c:v>
                </c:pt>
                <c:pt idx="42">
                  <c:v>460437.12431273074</c:v>
                </c:pt>
                <c:pt idx="43">
                  <c:v>459420.74872368609</c:v>
                </c:pt>
                <c:pt idx="44">
                  <c:v>458404.37313464144</c:v>
                </c:pt>
                <c:pt idx="45">
                  <c:v>457387.99754559679</c:v>
                </c:pt>
                <c:pt idx="46">
                  <c:v>456371.62195655215</c:v>
                </c:pt>
                <c:pt idx="47">
                  <c:v>455355.2463675075</c:v>
                </c:pt>
                <c:pt idx="48">
                  <c:v>454338.87077846267</c:v>
                </c:pt>
                <c:pt idx="49">
                  <c:v>453275.74168340419</c:v>
                </c:pt>
                <c:pt idx="50">
                  <c:v>452212.61258834571</c:v>
                </c:pt>
                <c:pt idx="51">
                  <c:v>451149.48349328723</c:v>
                </c:pt>
                <c:pt idx="52">
                  <c:v>450086.35439822875</c:v>
                </c:pt>
                <c:pt idx="53">
                  <c:v>449023.22530317027</c:v>
                </c:pt>
                <c:pt idx="54">
                  <c:v>447960.09620811179</c:v>
                </c:pt>
                <c:pt idx="55">
                  <c:v>446896.96711305331</c:v>
                </c:pt>
                <c:pt idx="56">
                  <c:v>445833.83801799483</c:v>
                </c:pt>
                <c:pt idx="57">
                  <c:v>444770.70892293635</c:v>
                </c:pt>
                <c:pt idx="58">
                  <c:v>443707.57982787787</c:v>
                </c:pt>
                <c:pt idx="59">
                  <c:v>442644.45073281939</c:v>
                </c:pt>
                <c:pt idx="60">
                  <c:v>441581.32163776102</c:v>
                </c:pt>
                <c:pt idx="61">
                  <c:v>440469.28836488188</c:v>
                </c:pt>
                <c:pt idx="62">
                  <c:v>439357.25509200274</c:v>
                </c:pt>
                <c:pt idx="63">
                  <c:v>438245.2218191236</c:v>
                </c:pt>
                <c:pt idx="64">
                  <c:v>437133.18854624446</c:v>
                </c:pt>
                <c:pt idx="65">
                  <c:v>436021.15527336532</c:v>
                </c:pt>
                <c:pt idx="66">
                  <c:v>434909.12200048618</c:v>
                </c:pt>
                <c:pt idx="67">
                  <c:v>433797.08872760704</c:v>
                </c:pt>
                <c:pt idx="68">
                  <c:v>432685.0554547279</c:v>
                </c:pt>
                <c:pt idx="69">
                  <c:v>431573.02218184876</c:v>
                </c:pt>
                <c:pt idx="70">
                  <c:v>430460.98890896962</c:v>
                </c:pt>
                <c:pt idx="71">
                  <c:v>429348.95563609048</c:v>
                </c:pt>
                <c:pt idx="72">
                  <c:v>428236.92236321111</c:v>
                </c:pt>
                <c:pt idx="73">
                  <c:v>427073.73530931683</c:v>
                </c:pt>
                <c:pt idx="74">
                  <c:v>425910.54825542256</c:v>
                </c:pt>
                <c:pt idx="75">
                  <c:v>424747.36120152829</c:v>
                </c:pt>
                <c:pt idx="76">
                  <c:v>423584.17414763401</c:v>
                </c:pt>
                <c:pt idx="77">
                  <c:v>422420.98709373974</c:v>
                </c:pt>
                <c:pt idx="78">
                  <c:v>421257.80003984546</c:v>
                </c:pt>
                <c:pt idx="79">
                  <c:v>420094.61298595119</c:v>
                </c:pt>
                <c:pt idx="80">
                  <c:v>418931.42593205691</c:v>
                </c:pt>
                <c:pt idx="81">
                  <c:v>417768.23887816264</c:v>
                </c:pt>
                <c:pt idx="82">
                  <c:v>416605.05182426836</c:v>
                </c:pt>
                <c:pt idx="83">
                  <c:v>415441.86477037409</c:v>
                </c:pt>
                <c:pt idx="84">
                  <c:v>414278.67771647964</c:v>
                </c:pt>
                <c:pt idx="85">
                  <c:v>413061.98379612219</c:v>
                </c:pt>
                <c:pt idx="86">
                  <c:v>411845.28987576475</c:v>
                </c:pt>
                <c:pt idx="87">
                  <c:v>410628.59595540731</c:v>
                </c:pt>
                <c:pt idx="88">
                  <c:v>409411.90203504986</c:v>
                </c:pt>
                <c:pt idx="89">
                  <c:v>408195.20811469242</c:v>
                </c:pt>
                <c:pt idx="90">
                  <c:v>406978.51419433497</c:v>
                </c:pt>
                <c:pt idx="91">
                  <c:v>405761.82027397753</c:v>
                </c:pt>
                <c:pt idx="92">
                  <c:v>404545.12635362009</c:v>
                </c:pt>
                <c:pt idx="93">
                  <c:v>403328.43243326264</c:v>
                </c:pt>
                <c:pt idx="94">
                  <c:v>402111.7385129052</c:v>
                </c:pt>
                <c:pt idx="95">
                  <c:v>400895.04459254775</c:v>
                </c:pt>
                <c:pt idx="96">
                  <c:v>399678.35067219019</c:v>
                </c:pt>
                <c:pt idx="97">
                  <c:v>398405.68855746096</c:v>
                </c:pt>
                <c:pt idx="98">
                  <c:v>397133.02644273173</c:v>
                </c:pt>
                <c:pt idx="99">
                  <c:v>395860.3643280025</c:v>
                </c:pt>
                <c:pt idx="100">
                  <c:v>394587.70221327327</c:v>
                </c:pt>
                <c:pt idx="101">
                  <c:v>393315.04009854404</c:v>
                </c:pt>
                <c:pt idx="102">
                  <c:v>392042.3779838148</c:v>
                </c:pt>
                <c:pt idx="103">
                  <c:v>390769.71586908557</c:v>
                </c:pt>
                <c:pt idx="104">
                  <c:v>389497.05375435634</c:v>
                </c:pt>
                <c:pt idx="105">
                  <c:v>388224.39163962711</c:v>
                </c:pt>
                <c:pt idx="106">
                  <c:v>386951.72952489788</c:v>
                </c:pt>
                <c:pt idx="107">
                  <c:v>385679.06741016865</c:v>
                </c:pt>
                <c:pt idx="108">
                  <c:v>384406.40529543924</c:v>
                </c:pt>
                <c:pt idx="109">
                  <c:v>383075.20043679141</c:v>
                </c:pt>
                <c:pt idx="110">
                  <c:v>381743.99557814357</c:v>
                </c:pt>
                <c:pt idx="111">
                  <c:v>380412.79071949574</c:v>
                </c:pt>
                <c:pt idx="112">
                  <c:v>379081.5858608479</c:v>
                </c:pt>
                <c:pt idx="113">
                  <c:v>377750.38100220007</c:v>
                </c:pt>
                <c:pt idx="114">
                  <c:v>376419.17614355223</c:v>
                </c:pt>
                <c:pt idx="115">
                  <c:v>375087.9712849044</c:v>
                </c:pt>
                <c:pt idx="116">
                  <c:v>373756.76642625657</c:v>
                </c:pt>
                <c:pt idx="117">
                  <c:v>372425.56156760873</c:v>
                </c:pt>
                <c:pt idx="118">
                  <c:v>371094.3567089609</c:v>
                </c:pt>
                <c:pt idx="119">
                  <c:v>369763.15185031306</c:v>
                </c:pt>
                <c:pt idx="120">
                  <c:v>368431.94699166541</c:v>
                </c:pt>
                <c:pt idx="121">
                  <c:v>367039.50640969322</c:v>
                </c:pt>
                <c:pt idx="122">
                  <c:v>365647.06582772103</c:v>
                </c:pt>
                <c:pt idx="123">
                  <c:v>364254.62524574884</c:v>
                </c:pt>
                <c:pt idx="124">
                  <c:v>362862.18466377666</c:v>
                </c:pt>
                <c:pt idx="125">
                  <c:v>361469.74408180447</c:v>
                </c:pt>
                <c:pt idx="126">
                  <c:v>360077.30349983228</c:v>
                </c:pt>
                <c:pt idx="127">
                  <c:v>358684.8629178601</c:v>
                </c:pt>
                <c:pt idx="128">
                  <c:v>357292.42233588791</c:v>
                </c:pt>
                <c:pt idx="129">
                  <c:v>355899.98175391572</c:v>
                </c:pt>
                <c:pt idx="130">
                  <c:v>354507.54117194354</c:v>
                </c:pt>
                <c:pt idx="131">
                  <c:v>353115.10058997135</c:v>
                </c:pt>
                <c:pt idx="132">
                  <c:v>351722.66000799893</c:v>
                </c:pt>
                <c:pt idx="133">
                  <c:v>350266.16684563732</c:v>
                </c:pt>
                <c:pt idx="134">
                  <c:v>348809.6736832757</c:v>
                </c:pt>
                <c:pt idx="135">
                  <c:v>347353.18052091409</c:v>
                </c:pt>
                <c:pt idx="136">
                  <c:v>345896.68735855247</c:v>
                </c:pt>
                <c:pt idx="137">
                  <c:v>344440.19419619086</c:v>
                </c:pt>
                <c:pt idx="138">
                  <c:v>342983.70103382925</c:v>
                </c:pt>
                <c:pt idx="139">
                  <c:v>341527.20787146763</c:v>
                </c:pt>
                <c:pt idx="140">
                  <c:v>340070.71470910602</c:v>
                </c:pt>
                <c:pt idx="141">
                  <c:v>338614.2215467444</c:v>
                </c:pt>
                <c:pt idx="142">
                  <c:v>337157.72838438279</c:v>
                </c:pt>
                <c:pt idx="143">
                  <c:v>335701.23522202118</c:v>
                </c:pt>
                <c:pt idx="144">
                  <c:v>334244.74205965968</c:v>
                </c:pt>
                <c:pt idx="145">
                  <c:v>332721.24988378421</c:v>
                </c:pt>
                <c:pt idx="146">
                  <c:v>331197.75770790875</c:v>
                </c:pt>
                <c:pt idx="147">
                  <c:v>329674.26553203329</c:v>
                </c:pt>
                <c:pt idx="148">
                  <c:v>328150.77335615782</c:v>
                </c:pt>
                <c:pt idx="149">
                  <c:v>326627.28118028236</c:v>
                </c:pt>
                <c:pt idx="150">
                  <c:v>325103.78900440689</c:v>
                </c:pt>
                <c:pt idx="151">
                  <c:v>323580.29682853143</c:v>
                </c:pt>
                <c:pt idx="152">
                  <c:v>322056.80465265596</c:v>
                </c:pt>
                <c:pt idx="153">
                  <c:v>320533.3124767805</c:v>
                </c:pt>
                <c:pt idx="154">
                  <c:v>319009.82030090503</c:v>
                </c:pt>
                <c:pt idx="155">
                  <c:v>317486.32812502957</c:v>
                </c:pt>
                <c:pt idx="156">
                  <c:v>315962.8359491544</c:v>
                </c:pt>
                <c:pt idx="157">
                  <c:v>314369.26279005333</c:v>
                </c:pt>
                <c:pt idx="158">
                  <c:v>312775.68963095226</c:v>
                </c:pt>
                <c:pt idx="159">
                  <c:v>311182.11647185119</c:v>
                </c:pt>
                <c:pt idx="160">
                  <c:v>309588.54331275012</c:v>
                </c:pt>
                <c:pt idx="161">
                  <c:v>307994.97015364905</c:v>
                </c:pt>
                <c:pt idx="162">
                  <c:v>306401.39699454798</c:v>
                </c:pt>
                <c:pt idx="163">
                  <c:v>304807.82383544691</c:v>
                </c:pt>
                <c:pt idx="164">
                  <c:v>303214.25067634584</c:v>
                </c:pt>
                <c:pt idx="165">
                  <c:v>301620.67751724477</c:v>
                </c:pt>
                <c:pt idx="166">
                  <c:v>300027.1043581437</c:v>
                </c:pt>
                <c:pt idx="167">
                  <c:v>298433.53119904263</c:v>
                </c:pt>
                <c:pt idx="168">
                  <c:v>296839.95803994162</c:v>
                </c:pt>
                <c:pt idx="169">
                  <c:v>295173.0801566022</c:v>
                </c:pt>
                <c:pt idx="170">
                  <c:v>293506.20227326278</c:v>
                </c:pt>
                <c:pt idx="171">
                  <c:v>291839.32438992336</c:v>
                </c:pt>
                <c:pt idx="172">
                  <c:v>290172.44650658395</c:v>
                </c:pt>
                <c:pt idx="173">
                  <c:v>288505.56862324453</c:v>
                </c:pt>
                <c:pt idx="174">
                  <c:v>286838.69073990511</c:v>
                </c:pt>
                <c:pt idx="175">
                  <c:v>285171.8128565657</c:v>
                </c:pt>
                <c:pt idx="176">
                  <c:v>283504.93497322628</c:v>
                </c:pt>
                <c:pt idx="177">
                  <c:v>281838.05708988686</c:v>
                </c:pt>
                <c:pt idx="178">
                  <c:v>280171.17920654744</c:v>
                </c:pt>
                <c:pt idx="179">
                  <c:v>278504.30132320803</c:v>
                </c:pt>
                <c:pt idx="180">
                  <c:v>276837.4234398689</c:v>
                </c:pt>
                <c:pt idx="181">
                  <c:v>275093.86879846588</c:v>
                </c:pt>
                <c:pt idx="182">
                  <c:v>273350.31415706285</c:v>
                </c:pt>
                <c:pt idx="183">
                  <c:v>271606.75951565983</c:v>
                </c:pt>
                <c:pt idx="184">
                  <c:v>269863.2048742568</c:v>
                </c:pt>
                <c:pt idx="185">
                  <c:v>268119.65023285378</c:v>
                </c:pt>
                <c:pt idx="186">
                  <c:v>266376.09559145075</c:v>
                </c:pt>
                <c:pt idx="187">
                  <c:v>264632.54095004773</c:v>
                </c:pt>
                <c:pt idx="188">
                  <c:v>262888.9863086447</c:v>
                </c:pt>
                <c:pt idx="189">
                  <c:v>261145.43166724168</c:v>
                </c:pt>
                <c:pt idx="190">
                  <c:v>259401.87702583865</c:v>
                </c:pt>
                <c:pt idx="191">
                  <c:v>257658.32238443563</c:v>
                </c:pt>
                <c:pt idx="192">
                  <c:v>255914.76774303251</c:v>
                </c:pt>
                <c:pt idx="193">
                  <c:v>254091.00919542502</c:v>
                </c:pt>
                <c:pt idx="194">
                  <c:v>252267.25064781753</c:v>
                </c:pt>
                <c:pt idx="195">
                  <c:v>250443.49210021005</c:v>
                </c:pt>
                <c:pt idx="196">
                  <c:v>248619.73355260256</c:v>
                </c:pt>
                <c:pt idx="197">
                  <c:v>246795.97500499507</c:v>
                </c:pt>
                <c:pt idx="198">
                  <c:v>244972.21645738758</c:v>
                </c:pt>
                <c:pt idx="199">
                  <c:v>243148.45790978009</c:v>
                </c:pt>
                <c:pt idx="200">
                  <c:v>241324.6993621726</c:v>
                </c:pt>
                <c:pt idx="201">
                  <c:v>239500.94081456511</c:v>
                </c:pt>
                <c:pt idx="202">
                  <c:v>237677.18226695762</c:v>
                </c:pt>
                <c:pt idx="203">
                  <c:v>235853.42371935013</c:v>
                </c:pt>
                <c:pt idx="204">
                  <c:v>234029.66517174261</c:v>
                </c:pt>
                <c:pt idx="205">
                  <c:v>232122.01332018099</c:v>
                </c:pt>
                <c:pt idx="206">
                  <c:v>230214.36146861938</c:v>
                </c:pt>
                <c:pt idx="207">
                  <c:v>228306.70961705776</c:v>
                </c:pt>
                <c:pt idx="208">
                  <c:v>226399.05776549614</c:v>
                </c:pt>
                <c:pt idx="209">
                  <c:v>224491.40591393452</c:v>
                </c:pt>
                <c:pt idx="210">
                  <c:v>222583.7540623729</c:v>
                </c:pt>
                <c:pt idx="211">
                  <c:v>220676.10221081128</c:v>
                </c:pt>
                <c:pt idx="212">
                  <c:v>218768.45035924966</c:v>
                </c:pt>
                <c:pt idx="213">
                  <c:v>216860.79850768804</c:v>
                </c:pt>
                <c:pt idx="214">
                  <c:v>214953.14665612642</c:v>
                </c:pt>
                <c:pt idx="215">
                  <c:v>213045.49480456481</c:v>
                </c:pt>
                <c:pt idx="216">
                  <c:v>211137.84295300304</c:v>
                </c:pt>
                <c:pt idx="217">
                  <c:v>209142.43868661014</c:v>
                </c:pt>
                <c:pt idx="218">
                  <c:v>207147.03442021724</c:v>
                </c:pt>
                <c:pt idx="219">
                  <c:v>205151.63015382434</c:v>
                </c:pt>
                <c:pt idx="220">
                  <c:v>203156.22588743144</c:v>
                </c:pt>
                <c:pt idx="221">
                  <c:v>201160.82162103854</c:v>
                </c:pt>
                <c:pt idx="222">
                  <c:v>199165.41735464564</c:v>
                </c:pt>
                <c:pt idx="223">
                  <c:v>197170.01308825274</c:v>
                </c:pt>
                <c:pt idx="224">
                  <c:v>195174.60882185985</c:v>
                </c:pt>
                <c:pt idx="225">
                  <c:v>193179.20455546695</c:v>
                </c:pt>
                <c:pt idx="226">
                  <c:v>191183.80028907405</c:v>
                </c:pt>
                <c:pt idx="227">
                  <c:v>189188.39602268115</c:v>
                </c:pt>
                <c:pt idx="228">
                  <c:v>187192.9917562881</c:v>
                </c:pt>
                <c:pt idx="229">
                  <c:v>184606.94737761901</c:v>
                </c:pt>
                <c:pt idx="230">
                  <c:v>182020.90299894992</c:v>
                </c:pt>
                <c:pt idx="231">
                  <c:v>179434.85862028084</c:v>
                </c:pt>
                <c:pt idx="232">
                  <c:v>176848.81424161175</c:v>
                </c:pt>
                <c:pt idx="233">
                  <c:v>174262.76986294266</c:v>
                </c:pt>
                <c:pt idx="234">
                  <c:v>171676.72548427357</c:v>
                </c:pt>
                <c:pt idx="235">
                  <c:v>169090.68110560448</c:v>
                </c:pt>
                <c:pt idx="236">
                  <c:v>166504.63672693539</c:v>
                </c:pt>
                <c:pt idx="237">
                  <c:v>163918.59234826631</c:v>
                </c:pt>
                <c:pt idx="238">
                  <c:v>161332.54796959722</c:v>
                </c:pt>
                <c:pt idx="239">
                  <c:v>158746.50359092813</c:v>
                </c:pt>
                <c:pt idx="240">
                  <c:v>162146.67201143783</c:v>
                </c:pt>
                <c:pt idx="241">
                  <c:v>159963.46733691424</c:v>
                </c:pt>
                <c:pt idx="242">
                  <c:v>157780.26266239065</c:v>
                </c:pt>
                <c:pt idx="243">
                  <c:v>155597.05798786707</c:v>
                </c:pt>
                <c:pt idx="244">
                  <c:v>153413.85331334348</c:v>
                </c:pt>
                <c:pt idx="245">
                  <c:v>151230.6486388199</c:v>
                </c:pt>
                <c:pt idx="246">
                  <c:v>149047.44396429631</c:v>
                </c:pt>
                <c:pt idx="247">
                  <c:v>146864.23928977273</c:v>
                </c:pt>
                <c:pt idx="248">
                  <c:v>144681.03461524914</c:v>
                </c:pt>
                <c:pt idx="249">
                  <c:v>142497.82994072555</c:v>
                </c:pt>
                <c:pt idx="250">
                  <c:v>140314.62526620197</c:v>
                </c:pt>
                <c:pt idx="251">
                  <c:v>138131.42059167838</c:v>
                </c:pt>
                <c:pt idx="252">
                  <c:v>135948.21591715471</c:v>
                </c:pt>
                <c:pt idx="253">
                  <c:v>133664.58333588098</c:v>
                </c:pt>
                <c:pt idx="254">
                  <c:v>131380.95075460724</c:v>
                </c:pt>
                <c:pt idx="255">
                  <c:v>129097.31817333349</c:v>
                </c:pt>
                <c:pt idx="256">
                  <c:v>126813.68559205974</c:v>
                </c:pt>
                <c:pt idx="257">
                  <c:v>124530.053010786</c:v>
                </c:pt>
                <c:pt idx="258">
                  <c:v>122246.42042951225</c:v>
                </c:pt>
                <c:pt idx="259">
                  <c:v>119962.7878482385</c:v>
                </c:pt>
                <c:pt idx="260">
                  <c:v>117679.15526696475</c:v>
                </c:pt>
                <c:pt idx="261">
                  <c:v>115395.522685691</c:v>
                </c:pt>
                <c:pt idx="262">
                  <c:v>113111.89010441725</c:v>
                </c:pt>
                <c:pt idx="263">
                  <c:v>110828.2575231435</c:v>
                </c:pt>
                <c:pt idx="264">
                  <c:v>108544.62494186978</c:v>
                </c:pt>
                <c:pt idx="265">
                  <c:v>106155.94474751606</c:v>
                </c:pt>
                <c:pt idx="266">
                  <c:v>103767.26455316233</c:v>
                </c:pt>
                <c:pt idx="267">
                  <c:v>101378.5843588086</c:v>
                </c:pt>
                <c:pt idx="268">
                  <c:v>98989.904164454871</c:v>
                </c:pt>
                <c:pt idx="269">
                  <c:v>96601.223970101142</c:v>
                </c:pt>
                <c:pt idx="270">
                  <c:v>94212.543775747414</c:v>
                </c:pt>
                <c:pt idx="271">
                  <c:v>91823.863581393685</c:v>
                </c:pt>
                <c:pt idx="272">
                  <c:v>89435.183387039957</c:v>
                </c:pt>
                <c:pt idx="273">
                  <c:v>87046.503192686228</c:v>
                </c:pt>
                <c:pt idx="274">
                  <c:v>84657.8229983325</c:v>
                </c:pt>
                <c:pt idx="275">
                  <c:v>82269.142803978772</c:v>
                </c:pt>
                <c:pt idx="276">
                  <c:v>79880.462609625116</c:v>
                </c:pt>
                <c:pt idx="277">
                  <c:v>77381.902588329918</c:v>
                </c:pt>
                <c:pt idx="278">
                  <c:v>74883.342567034721</c:v>
                </c:pt>
                <c:pt idx="279">
                  <c:v>72384.782545739523</c:v>
                </c:pt>
                <c:pt idx="280">
                  <c:v>69886.222524444325</c:v>
                </c:pt>
                <c:pt idx="281">
                  <c:v>67387.662503149128</c:v>
                </c:pt>
                <c:pt idx="282">
                  <c:v>64889.102481853923</c:v>
                </c:pt>
                <c:pt idx="283">
                  <c:v>62390.542460558718</c:v>
                </c:pt>
                <c:pt idx="284">
                  <c:v>59891.982439263513</c:v>
                </c:pt>
                <c:pt idx="285">
                  <c:v>57393.422417968308</c:v>
                </c:pt>
                <c:pt idx="286">
                  <c:v>54894.862396673103</c:v>
                </c:pt>
                <c:pt idx="287">
                  <c:v>52396.302375377898</c:v>
                </c:pt>
                <c:pt idx="288">
                  <c:v>49897.742354082664</c:v>
                </c:pt>
                <c:pt idx="289">
                  <c:v>47284.248009058494</c:v>
                </c:pt>
                <c:pt idx="290">
                  <c:v>44670.753664034324</c:v>
                </c:pt>
                <c:pt idx="291">
                  <c:v>42057.259319010154</c:v>
                </c:pt>
                <c:pt idx="292">
                  <c:v>39443.764973985984</c:v>
                </c:pt>
                <c:pt idx="293">
                  <c:v>36830.270628961815</c:v>
                </c:pt>
                <c:pt idx="294">
                  <c:v>34216.776283937645</c:v>
                </c:pt>
                <c:pt idx="295">
                  <c:v>31603.281938913471</c:v>
                </c:pt>
                <c:pt idx="296">
                  <c:v>28989.787593889298</c:v>
                </c:pt>
                <c:pt idx="297">
                  <c:v>26376.293248865124</c:v>
                </c:pt>
                <c:pt idx="298">
                  <c:v>23762.798903840951</c:v>
                </c:pt>
                <c:pt idx="299">
                  <c:v>21149.304558816777</c:v>
                </c:pt>
                <c:pt idx="300">
                  <c:v>18535.8102137926</c:v>
                </c:pt>
                <c:pt idx="301">
                  <c:v>16991.159362643215</c:v>
                </c:pt>
                <c:pt idx="302">
                  <c:v>15446.508511493832</c:v>
                </c:pt>
                <c:pt idx="303">
                  <c:v>13901.857660344449</c:v>
                </c:pt>
                <c:pt idx="304">
                  <c:v>12357.206809195066</c:v>
                </c:pt>
                <c:pt idx="305">
                  <c:v>10812.555958045683</c:v>
                </c:pt>
                <c:pt idx="306">
                  <c:v>9267.9051068962999</c:v>
                </c:pt>
                <c:pt idx="307">
                  <c:v>7723.2542557469169</c:v>
                </c:pt>
                <c:pt idx="308">
                  <c:v>6178.6034045975339</c:v>
                </c:pt>
                <c:pt idx="309">
                  <c:v>4633.9525534481509</c:v>
                </c:pt>
                <c:pt idx="310">
                  <c:v>3089.3017022987679</c:v>
                </c:pt>
                <c:pt idx="311">
                  <c:v>1544.6508511493846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4F-44C4-8816-1360D0F28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001272"/>
        <c:axId val="1"/>
      </c:lineChart>
      <c:catAx>
        <c:axId val="65900127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2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&quot;$&quot;#,##0" sourceLinked="1"/>
        <c:majorTickMark val="out"/>
        <c:minorTickMark val="none"/>
        <c:tickLblPos val="nextTo"/>
        <c:crossAx val="659001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761025672088979"/>
          <c:y val="0.36046613958637919"/>
          <c:w val="0.21331331945067211"/>
          <c:h val="0.372094079573036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0"/>
    <c:dispBlanksAs val="gap"/>
    <c:showDLblsOverMax val="0"/>
  </c:chart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339977034120908E-2"/>
          <c:y val="5.4597629841724581E-2"/>
          <c:w val="0.92981709317585315"/>
          <c:h val="0.89608907977411911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CFM!$I$37:$I$396</c:f>
              <c:numCache>
                <c:formatCode>"$"#,##0.00</c:formatCode>
                <c:ptCount val="360"/>
                <c:pt idx="0">
                  <c:v>499341.57345087058</c:v>
                </c:pt>
                <c:pt idx="1">
                  <c:v>498680.67780218192</c:v>
                </c:pt>
                <c:pt idx="2">
                  <c:v>498017.30379481072</c:v>
                </c:pt>
                <c:pt idx="3">
                  <c:v>497351.44213491183</c:v>
                </c:pt>
                <c:pt idx="4">
                  <c:v>496683.08349378838</c:v>
                </c:pt>
                <c:pt idx="5">
                  <c:v>496012.21850776067</c:v>
                </c:pt>
                <c:pt idx="6">
                  <c:v>495338.83777803538</c:v>
                </c:pt>
                <c:pt idx="7">
                  <c:v>494662.93187057361</c:v>
                </c:pt>
                <c:pt idx="8">
                  <c:v>493984.49131595885</c:v>
                </c:pt>
                <c:pt idx="9">
                  <c:v>493303.5066092643</c:v>
                </c:pt>
                <c:pt idx="10">
                  <c:v>492619.96820991964</c:v>
                </c:pt>
                <c:pt idx="11">
                  <c:v>491933.86654157744</c:v>
                </c:pt>
                <c:pt idx="12">
                  <c:v>491245.19199197897</c:v>
                </c:pt>
                <c:pt idx="13">
                  <c:v>490553.93491281947</c:v>
                </c:pt>
                <c:pt idx="14">
                  <c:v>489860.08561961312</c:v>
                </c:pt>
                <c:pt idx="15">
                  <c:v>489163.63439155725</c:v>
                </c:pt>
                <c:pt idx="16">
                  <c:v>488464.57147139619</c:v>
                </c:pt>
                <c:pt idx="17">
                  <c:v>487762.88706528454</c:v>
                </c:pt>
                <c:pt idx="18">
                  <c:v>487058.57134264993</c:v>
                </c:pt>
                <c:pt idx="19">
                  <c:v>486351.61443605548</c:v>
                </c:pt>
                <c:pt idx="20">
                  <c:v>485642.00644106127</c:v>
                </c:pt>
                <c:pt idx="21">
                  <c:v>484929.73741608585</c:v>
                </c:pt>
                <c:pt idx="22">
                  <c:v>484214.79738226678</c:v>
                </c:pt>
                <c:pt idx="23">
                  <c:v>483497.17632332089</c:v>
                </c:pt>
                <c:pt idx="24">
                  <c:v>482776.86418540392</c:v>
                </c:pt>
                <c:pt idx="25">
                  <c:v>482053.85087696975</c:v>
                </c:pt>
                <c:pt idx="26">
                  <c:v>481328.12626862898</c:v>
                </c:pt>
                <c:pt idx="27">
                  <c:v>480599.68019300693</c:v>
                </c:pt>
                <c:pt idx="28">
                  <c:v>479868.50244460133</c:v>
                </c:pt>
                <c:pt idx="29">
                  <c:v>479134.58277963917</c:v>
                </c:pt>
                <c:pt idx="30">
                  <c:v>478397.91091593343</c:v>
                </c:pt>
                <c:pt idx="31">
                  <c:v>477658.47653273877</c:v>
                </c:pt>
                <c:pt idx="32">
                  <c:v>476916.26927060715</c:v>
                </c:pt>
                <c:pt idx="33">
                  <c:v>476171.27873124252</c:v>
                </c:pt>
                <c:pt idx="34">
                  <c:v>475423.49447735527</c:v>
                </c:pt>
                <c:pt idx="35">
                  <c:v>474672.90603251592</c:v>
                </c:pt>
                <c:pt idx="36">
                  <c:v>473919.50288100843</c:v>
                </c:pt>
                <c:pt idx="37">
                  <c:v>473163.27446768282</c:v>
                </c:pt>
                <c:pt idx="38">
                  <c:v>472404.21019780723</c:v>
                </c:pt>
                <c:pt idx="39">
                  <c:v>471642.29943691962</c:v>
                </c:pt>
                <c:pt idx="40">
                  <c:v>470877.53151067864</c:v>
                </c:pt>
                <c:pt idx="41">
                  <c:v>470109.89570471429</c:v>
                </c:pt>
                <c:pt idx="42">
                  <c:v>469339.38126447756</c:v>
                </c:pt>
                <c:pt idx="43">
                  <c:v>468565.97739508993</c:v>
                </c:pt>
                <c:pt idx="44">
                  <c:v>467789.6732611921</c:v>
                </c:pt>
                <c:pt idx="45">
                  <c:v>467010.45798679214</c:v>
                </c:pt>
                <c:pt idx="46">
                  <c:v>466228.3206551132</c:v>
                </c:pt>
                <c:pt idx="47">
                  <c:v>465443.25030844047</c:v>
                </c:pt>
                <c:pt idx="48">
                  <c:v>464655.23594796774</c:v>
                </c:pt>
                <c:pt idx="49">
                  <c:v>463864.26653364324</c:v>
                </c:pt>
                <c:pt idx="50">
                  <c:v>463070.33098401502</c:v>
                </c:pt>
                <c:pt idx="51">
                  <c:v>462273.41817607568</c:v>
                </c:pt>
                <c:pt idx="52">
                  <c:v>461473.51694510656</c:v>
                </c:pt>
                <c:pt idx="53">
                  <c:v>460670.61608452129</c:v>
                </c:pt>
                <c:pt idx="54">
                  <c:v>459864.70434570883</c:v>
                </c:pt>
                <c:pt idx="55">
                  <c:v>459055.77043787582</c:v>
                </c:pt>
                <c:pt idx="56">
                  <c:v>458243.80302788847</c:v>
                </c:pt>
                <c:pt idx="57">
                  <c:v>457428.79074011365</c:v>
                </c:pt>
                <c:pt idx="58">
                  <c:v>456610.7221562597</c:v>
                </c:pt>
                <c:pt idx="59">
                  <c:v>455789.58581521624</c:v>
                </c:pt>
                <c:pt idx="60">
                  <c:v>454965.37021289387</c:v>
                </c:pt>
                <c:pt idx="61">
                  <c:v>454138.06380206282</c:v>
                </c:pt>
                <c:pt idx="62">
                  <c:v>453307.65499219118</c:v>
                </c:pt>
                <c:pt idx="63">
                  <c:v>452474.13214928249</c:v>
                </c:pt>
                <c:pt idx="64">
                  <c:v>451637.48359571293</c:v>
                </c:pt>
                <c:pt idx="65">
                  <c:v>450797.69761006744</c:v>
                </c:pt>
                <c:pt idx="66">
                  <c:v>449954.76242697577</c:v>
                </c:pt>
                <c:pt idx="67">
                  <c:v>449108.66623694752</c:v>
                </c:pt>
                <c:pt idx="68">
                  <c:v>448259.39718620665</c:v>
                </c:pt>
                <c:pt idx="69">
                  <c:v>447406.94337652554</c:v>
                </c:pt>
                <c:pt idx="70">
                  <c:v>446551.29286505812</c:v>
                </c:pt>
                <c:pt idx="71">
                  <c:v>445692.43366417265</c:v>
                </c:pt>
                <c:pt idx="72">
                  <c:v>444830.35374128388</c:v>
                </c:pt>
                <c:pt idx="73">
                  <c:v>443965.04101868428</c:v>
                </c:pt>
                <c:pt idx="74">
                  <c:v>443096.48337337497</c:v>
                </c:pt>
                <c:pt idx="75">
                  <c:v>442224.66863689572</c:v>
                </c:pt>
                <c:pt idx="76">
                  <c:v>441349.58459515468</c:v>
                </c:pt>
                <c:pt idx="77">
                  <c:v>440471.21898825711</c:v>
                </c:pt>
                <c:pt idx="78">
                  <c:v>439589.5595103337</c:v>
                </c:pt>
                <c:pt idx="79">
                  <c:v>438704.59380936803</c:v>
                </c:pt>
                <c:pt idx="80">
                  <c:v>437816.30948702374</c:v>
                </c:pt>
                <c:pt idx="81">
                  <c:v>436924.69409847067</c:v>
                </c:pt>
                <c:pt idx="82">
                  <c:v>436029.73515221052</c:v>
                </c:pt>
                <c:pt idx="83">
                  <c:v>435131.42010990193</c:v>
                </c:pt>
                <c:pt idx="84">
                  <c:v>434229.73638618464</c:v>
                </c:pt>
                <c:pt idx="85">
                  <c:v>433324.67134850344</c:v>
                </c:pt>
                <c:pt idx="86">
                  <c:v>432416.21231693093</c:v>
                </c:pt>
                <c:pt idx="87">
                  <c:v>431504.34656399</c:v>
                </c:pt>
                <c:pt idx="88">
                  <c:v>430589.06131447555</c:v>
                </c:pt>
                <c:pt idx="89">
                  <c:v>429670.3437452754</c:v>
                </c:pt>
                <c:pt idx="90">
                  <c:v>428748.18098519079</c:v>
                </c:pt>
                <c:pt idx="91">
                  <c:v>427822.56011475588</c:v>
                </c:pt>
                <c:pt idx="92">
                  <c:v>426893.46816605679</c:v>
                </c:pt>
                <c:pt idx="93">
                  <c:v>425960.89212255011</c:v>
                </c:pt>
                <c:pt idx="94">
                  <c:v>425024.81891888025</c:v>
                </c:pt>
                <c:pt idx="95">
                  <c:v>424085.23544069665</c:v>
                </c:pt>
                <c:pt idx="96">
                  <c:v>423142.12852446985</c:v>
                </c:pt>
                <c:pt idx="97">
                  <c:v>422195.48495730723</c:v>
                </c:pt>
                <c:pt idx="98">
                  <c:v>421245.29147676774</c:v>
                </c:pt>
                <c:pt idx="99">
                  <c:v>420291.53477067623</c:v>
                </c:pt>
                <c:pt idx="100">
                  <c:v>419334.20147693687</c:v>
                </c:pt>
                <c:pt idx="101">
                  <c:v>418373.27818334597</c:v>
                </c:pt>
                <c:pt idx="102">
                  <c:v>417408.75142740412</c:v>
                </c:pt>
                <c:pt idx="103">
                  <c:v>416440.6076961275</c:v>
                </c:pt>
                <c:pt idx="104">
                  <c:v>415468.83342585858</c:v>
                </c:pt>
                <c:pt idx="105">
                  <c:v>414493.41500207613</c:v>
                </c:pt>
                <c:pt idx="106">
                  <c:v>413514.33875920449</c:v>
                </c:pt>
                <c:pt idx="107">
                  <c:v>412531.5909804221</c:v>
                </c:pt>
                <c:pt idx="108">
                  <c:v>411545.1578974693</c:v>
                </c:pt>
                <c:pt idx="109">
                  <c:v>410555.0256904554</c:v>
                </c:pt>
                <c:pt idx="110">
                  <c:v>409561.18048766517</c:v>
                </c:pt>
                <c:pt idx="111">
                  <c:v>408563.60836536449</c:v>
                </c:pt>
                <c:pt idx="112">
                  <c:v>407562.29534760519</c:v>
                </c:pt>
                <c:pt idx="113">
                  <c:v>406557.2274060293</c:v>
                </c:pt>
                <c:pt idx="114">
                  <c:v>405548.39045967249</c:v>
                </c:pt>
                <c:pt idx="115">
                  <c:v>404535.77037476684</c:v>
                </c:pt>
                <c:pt idx="116">
                  <c:v>403519.35296454281</c:v>
                </c:pt>
                <c:pt idx="117">
                  <c:v>402499.12398903043</c:v>
                </c:pt>
                <c:pt idx="118">
                  <c:v>401475.06915485987</c:v>
                </c:pt>
                <c:pt idx="119">
                  <c:v>400447.17411506118</c:v>
                </c:pt>
                <c:pt idx="120">
                  <c:v>399415.42446886323</c:v>
                </c:pt>
                <c:pt idx="121">
                  <c:v>398379.80576149205</c:v>
                </c:pt>
                <c:pt idx="122">
                  <c:v>397340.30348396825</c:v>
                </c:pt>
                <c:pt idx="123">
                  <c:v>396296.90307290375</c:v>
                </c:pt>
                <c:pt idx="124">
                  <c:v>395249.58991029771</c:v>
                </c:pt>
                <c:pt idx="125">
                  <c:v>394198.3493233319</c:v>
                </c:pt>
                <c:pt idx="126">
                  <c:v>393143.16658416501</c:v>
                </c:pt>
                <c:pt idx="127">
                  <c:v>392084.02690972621</c:v>
                </c:pt>
                <c:pt idx="128">
                  <c:v>391020.91546150827</c:v>
                </c:pt>
                <c:pt idx="129">
                  <c:v>389953.81734535954</c:v>
                </c:pt>
                <c:pt idx="130">
                  <c:v>388882.71761127521</c:v>
                </c:pt>
                <c:pt idx="131">
                  <c:v>387807.6012531881</c:v>
                </c:pt>
                <c:pt idx="132">
                  <c:v>386728.45320875815</c:v>
                </c:pt>
                <c:pt idx="133">
                  <c:v>385645.25835916161</c:v>
                </c:pt>
                <c:pt idx="134">
                  <c:v>384558.00152887905</c:v>
                </c:pt>
                <c:pt idx="135">
                  <c:v>383466.66748548293</c:v>
                </c:pt>
                <c:pt idx="136">
                  <c:v>382371.24093942408</c:v>
                </c:pt>
                <c:pt idx="137">
                  <c:v>381271.70654381753</c:v>
                </c:pt>
                <c:pt idx="138">
                  <c:v>380168.04889422742</c:v>
                </c:pt>
                <c:pt idx="139">
                  <c:v>379060.25252845138</c:v>
                </c:pt>
                <c:pt idx="140">
                  <c:v>377948.30192630365</c:v>
                </c:pt>
                <c:pt idx="141">
                  <c:v>376832.18150939787</c:v>
                </c:pt>
                <c:pt idx="142">
                  <c:v>375711.87564092869</c:v>
                </c:pt>
                <c:pt idx="143">
                  <c:v>374587.36862545274</c:v>
                </c:pt>
                <c:pt idx="144">
                  <c:v>373458.64470866881</c:v>
                </c:pt>
                <c:pt idx="145">
                  <c:v>372325.68807719694</c:v>
                </c:pt>
                <c:pt idx="146">
                  <c:v>371188.48285835702</c:v>
                </c:pt>
                <c:pt idx="147">
                  <c:v>370047.01311994647</c:v>
                </c:pt>
                <c:pt idx="148">
                  <c:v>368901.26287001686</c:v>
                </c:pt>
                <c:pt idx="149">
                  <c:v>367751.21605665004</c:v>
                </c:pt>
                <c:pt idx="150">
                  <c:v>366596.85656773305</c:v>
                </c:pt>
                <c:pt idx="151">
                  <c:v>365438.16823073267</c:v>
                </c:pt>
                <c:pt idx="152">
                  <c:v>364275.13481246849</c:v>
                </c:pt>
                <c:pt idx="153">
                  <c:v>363107.74001888582</c:v>
                </c:pt>
                <c:pt idx="154">
                  <c:v>361935.96749482723</c:v>
                </c:pt>
                <c:pt idx="155">
                  <c:v>360759.80082380341</c:v>
                </c:pt>
                <c:pt idx="156">
                  <c:v>359579.22352776327</c:v>
                </c:pt>
                <c:pt idx="157">
                  <c:v>358394.21906686301</c:v>
                </c:pt>
                <c:pt idx="158">
                  <c:v>357204.77083923435</c:v>
                </c:pt>
                <c:pt idx="159">
                  <c:v>356010.8621807521</c:v>
                </c:pt>
                <c:pt idx="160">
                  <c:v>354812.47636480053</c:v>
                </c:pt>
                <c:pt idx="161">
                  <c:v>353609.59660203912</c:v>
                </c:pt>
                <c:pt idx="162">
                  <c:v>352402.20604016737</c:v>
                </c:pt>
                <c:pt idx="163">
                  <c:v>351190.2877636886</c:v>
                </c:pt>
                <c:pt idx="164">
                  <c:v>349973.824793673</c:v>
                </c:pt>
                <c:pt idx="165">
                  <c:v>348752.80008751986</c:v>
                </c:pt>
                <c:pt idx="166">
                  <c:v>347527.19653871865</c:v>
                </c:pt>
                <c:pt idx="167">
                  <c:v>346296.99697660946</c:v>
                </c:pt>
                <c:pt idx="168">
                  <c:v>345062.18416614237</c:v>
                </c:pt>
                <c:pt idx="169">
                  <c:v>343822.740807636</c:v>
                </c:pt>
                <c:pt idx="170">
                  <c:v>342578.64953653526</c:v>
                </c:pt>
                <c:pt idx="171">
                  <c:v>341329.89292316785</c:v>
                </c:pt>
                <c:pt idx="172">
                  <c:v>340076.45347250032</c:v>
                </c:pt>
                <c:pt idx="173">
                  <c:v>338818.31362389278</c:v>
                </c:pt>
                <c:pt idx="174">
                  <c:v>337555.455750853</c:v>
                </c:pt>
                <c:pt idx="175">
                  <c:v>336287.86216078931</c:v>
                </c:pt>
                <c:pt idx="176">
                  <c:v>335015.51509476284</c:v>
                </c:pt>
                <c:pt idx="177">
                  <c:v>333738.39672723878</c:v>
                </c:pt>
                <c:pt idx="178">
                  <c:v>332456.48916583654</c:v>
                </c:pt>
                <c:pt idx="179">
                  <c:v>331169.77445107902</c:v>
                </c:pt>
                <c:pt idx="180">
                  <c:v>329878.23455614119</c:v>
                </c:pt>
                <c:pt idx="181">
                  <c:v>328581.85138659732</c:v>
                </c:pt>
                <c:pt idx="182">
                  <c:v>327280.60678016767</c:v>
                </c:pt>
                <c:pt idx="183">
                  <c:v>325974.48250646389</c:v>
                </c:pt>
                <c:pt idx="184">
                  <c:v>324663.46026673372</c:v>
                </c:pt>
                <c:pt idx="185">
                  <c:v>323347.52169360459</c:v>
                </c:pt>
                <c:pt idx="186">
                  <c:v>322026.64835082623</c:v>
                </c:pt>
                <c:pt idx="187">
                  <c:v>320700.82173301245</c:v>
                </c:pt>
                <c:pt idx="188">
                  <c:v>319370.02326538187</c:v>
                </c:pt>
                <c:pt idx="189">
                  <c:v>318034.23430349765</c:v>
                </c:pt>
                <c:pt idx="190">
                  <c:v>316693.43613300635</c:v>
                </c:pt>
                <c:pt idx="191">
                  <c:v>315347.60996937571</c:v>
                </c:pt>
                <c:pt idx="192">
                  <c:v>313996.73695763148</c:v>
                </c:pt>
                <c:pt idx="193">
                  <c:v>312640.79817209317</c:v>
                </c:pt>
                <c:pt idx="194">
                  <c:v>311279.77461610909</c:v>
                </c:pt>
                <c:pt idx="195">
                  <c:v>309913.6472217901</c:v>
                </c:pt>
                <c:pt idx="196">
                  <c:v>308542.39684974239</c:v>
                </c:pt>
                <c:pt idx="197">
                  <c:v>307166.00428879954</c:v>
                </c:pt>
                <c:pt idx="198">
                  <c:v>305784.45025575312</c:v>
                </c:pt>
                <c:pt idx="199">
                  <c:v>304397.71539508278</c:v>
                </c:pt>
                <c:pt idx="200">
                  <c:v>303005.78027868492</c:v>
                </c:pt>
                <c:pt idx="201">
                  <c:v>301608.62540560059</c:v>
                </c:pt>
                <c:pt idx="202">
                  <c:v>300206.23120174219</c:v>
                </c:pt>
                <c:pt idx="203">
                  <c:v>298798.57801961934</c:v>
                </c:pt>
                <c:pt idx="204">
                  <c:v>297385.64613806352</c:v>
                </c:pt>
                <c:pt idx="205">
                  <c:v>295967.41576195182</c:v>
                </c:pt>
                <c:pt idx="206">
                  <c:v>294543.86702192976</c:v>
                </c:pt>
                <c:pt idx="207">
                  <c:v>293114.97997413261</c:v>
                </c:pt>
                <c:pt idx="208">
                  <c:v>291680.73459990619</c:v>
                </c:pt>
                <c:pt idx="209">
                  <c:v>290241.11080552643</c:v>
                </c:pt>
                <c:pt idx="210">
                  <c:v>288796.08842191775</c:v>
                </c:pt>
                <c:pt idx="211">
                  <c:v>287345.64720437053</c:v>
                </c:pt>
                <c:pt idx="212">
                  <c:v>285889.7668322575</c:v>
                </c:pt>
                <c:pt idx="213">
                  <c:v>284428.42690874904</c:v>
                </c:pt>
                <c:pt idx="214">
                  <c:v>282961.60696052742</c:v>
                </c:pt>
                <c:pt idx="215">
                  <c:v>281489.28643749998</c:v>
                </c:pt>
                <c:pt idx="216">
                  <c:v>280011.44471251121</c:v>
                </c:pt>
                <c:pt idx="217">
                  <c:v>278528.06108105375</c:v>
                </c:pt>
                <c:pt idx="218">
                  <c:v>277039.11476097832</c:v>
                </c:pt>
                <c:pt idx="219">
                  <c:v>275544.58489220258</c:v>
                </c:pt>
                <c:pt idx="220">
                  <c:v>274044.45053641894</c:v>
                </c:pt>
                <c:pt idx="221">
                  <c:v>272538.69067680108</c:v>
                </c:pt>
                <c:pt idx="222">
                  <c:v>271027.28421770968</c:v>
                </c:pt>
                <c:pt idx="223">
                  <c:v>269510.2099843967</c:v>
                </c:pt>
                <c:pt idx="224">
                  <c:v>267987.44672270876</c:v>
                </c:pt>
                <c:pt idx="225">
                  <c:v>266458.97309878952</c:v>
                </c:pt>
                <c:pt idx="226">
                  <c:v>264924.76769878058</c:v>
                </c:pt>
                <c:pt idx="227">
                  <c:v>263384.80902852159</c:v>
                </c:pt>
                <c:pt idx="228">
                  <c:v>261839.07551324915</c:v>
                </c:pt>
                <c:pt idx="229">
                  <c:v>260287.54549729443</c:v>
                </c:pt>
                <c:pt idx="230">
                  <c:v>258730.19724377987</c:v>
                </c:pt>
                <c:pt idx="231">
                  <c:v>257167.00893431465</c:v>
                </c:pt>
                <c:pt idx="232">
                  <c:v>255597.95866868892</c:v>
                </c:pt>
                <c:pt idx="233">
                  <c:v>254023.0244645671</c:v>
                </c:pt>
                <c:pt idx="234">
                  <c:v>252442.18425717982</c:v>
                </c:pt>
                <c:pt idx="235">
                  <c:v>250855.41589901483</c:v>
                </c:pt>
                <c:pt idx="236">
                  <c:v>249262.69715950673</c:v>
                </c:pt>
                <c:pt idx="237">
                  <c:v>247664.00572472549</c:v>
                </c:pt>
                <c:pt idx="238">
                  <c:v>246059.3191970638</c:v>
                </c:pt>
                <c:pt idx="239">
                  <c:v>244448.61509492339</c:v>
                </c:pt>
                <c:pt idx="240">
                  <c:v>242831.87085239994</c:v>
                </c:pt>
                <c:pt idx="241">
                  <c:v>241209.06381896703</c:v>
                </c:pt>
                <c:pt idx="242">
                  <c:v>239580.17125915876</c:v>
                </c:pt>
                <c:pt idx="243">
                  <c:v>237945.17035225121</c:v>
                </c:pt>
                <c:pt idx="244">
                  <c:v>236304.03819194276</c:v>
                </c:pt>
                <c:pt idx="245">
                  <c:v>234656.75178603313</c:v>
                </c:pt>
                <c:pt idx="246">
                  <c:v>233003.28805610136</c:v>
                </c:pt>
                <c:pt idx="247">
                  <c:v>231343.62383718233</c:v>
                </c:pt>
                <c:pt idx="248">
                  <c:v>229677.73587744235</c:v>
                </c:pt>
                <c:pt idx="249">
                  <c:v>228005.60083785336</c:v>
                </c:pt>
                <c:pt idx="250">
                  <c:v>226327.19529186591</c:v>
                </c:pt>
                <c:pt idx="251">
                  <c:v>224642.49572508101</c:v>
                </c:pt>
                <c:pt idx="252">
                  <c:v>222951.47853492066</c:v>
                </c:pt>
                <c:pt idx="253">
                  <c:v>221254.1200302972</c:v>
                </c:pt>
                <c:pt idx="254">
                  <c:v>219550.39643128141</c:v>
                </c:pt>
                <c:pt idx="255">
                  <c:v>217840.2838687693</c:v>
                </c:pt>
                <c:pt idx="256">
                  <c:v>216123.75838414778</c:v>
                </c:pt>
                <c:pt idx="257">
                  <c:v>214400.79592895892</c:v>
                </c:pt>
                <c:pt idx="258">
                  <c:v>212671.37236456311</c:v>
                </c:pt>
                <c:pt idx="259">
                  <c:v>210935.46346180083</c:v>
                </c:pt>
                <c:pt idx="260">
                  <c:v>209193.04490065319</c:v>
                </c:pt>
                <c:pt idx="261">
                  <c:v>207444.09226990124</c:v>
                </c:pt>
                <c:pt idx="262">
                  <c:v>205688.58106678398</c:v>
                </c:pt>
                <c:pt idx="263">
                  <c:v>203926.48669665502</c:v>
                </c:pt>
                <c:pt idx="264">
                  <c:v>202157.78447263807</c:v>
                </c:pt>
                <c:pt idx="265">
                  <c:v>200382.44961528108</c:v>
                </c:pt>
                <c:pt idx="266">
                  <c:v>198600.45725220899</c:v>
                </c:pt>
                <c:pt idx="267">
                  <c:v>196811.78241777536</c:v>
                </c:pt>
                <c:pt idx="268">
                  <c:v>195016.40005271262</c:v>
                </c:pt>
                <c:pt idx="269">
                  <c:v>193214.28500378088</c:v>
                </c:pt>
                <c:pt idx="270">
                  <c:v>191405.41202341564</c:v>
                </c:pt>
                <c:pt idx="271">
                  <c:v>189589.75576937405</c:v>
                </c:pt>
                <c:pt idx="272">
                  <c:v>187767.29080437979</c:v>
                </c:pt>
                <c:pt idx="273">
                  <c:v>185937.99159576683</c:v>
                </c:pt>
                <c:pt idx="274">
                  <c:v>184101.83251512155</c:v>
                </c:pt>
                <c:pt idx="275">
                  <c:v>182258.78783792385</c:v>
                </c:pt>
                <c:pt idx="276">
                  <c:v>180408.83174318666</c:v>
                </c:pt>
                <c:pt idx="277">
                  <c:v>178551.9383130942</c:v>
                </c:pt>
                <c:pt idx="278">
                  <c:v>176688.0815326389</c:v>
                </c:pt>
                <c:pt idx="279">
                  <c:v>174817.2352892569</c:v>
                </c:pt>
                <c:pt idx="280">
                  <c:v>172939.3733724622</c:v>
                </c:pt>
                <c:pt idx="281">
                  <c:v>171054.46947347952</c:v>
                </c:pt>
                <c:pt idx="282">
                  <c:v>169162.49718487565</c:v>
                </c:pt>
                <c:pt idx="283">
                  <c:v>167263.43000018955</c:v>
                </c:pt>
                <c:pt idx="284">
                  <c:v>165357.24131356087</c:v>
                </c:pt>
                <c:pt idx="285">
                  <c:v>163443.90441935731</c:v>
                </c:pt>
                <c:pt idx="286">
                  <c:v>161523.39251180048</c:v>
                </c:pt>
                <c:pt idx="287">
                  <c:v>159595.67868459033</c:v>
                </c:pt>
                <c:pt idx="288">
                  <c:v>157660.73593052814</c:v>
                </c:pt>
                <c:pt idx="289">
                  <c:v>155718.53714113822</c:v>
                </c:pt>
                <c:pt idx="290">
                  <c:v>153769.05510628808</c:v>
                </c:pt>
                <c:pt idx="291">
                  <c:v>151812.26251380725</c:v>
                </c:pt>
                <c:pt idx="292">
                  <c:v>149848.13194910463</c:v>
                </c:pt>
                <c:pt idx="293">
                  <c:v>147876.63589478435</c:v>
                </c:pt>
                <c:pt idx="294">
                  <c:v>145897.74673026041</c:v>
                </c:pt>
                <c:pt idx="295">
                  <c:v>143911.43673136947</c:v>
                </c:pt>
                <c:pt idx="296">
                  <c:v>141917.67806998271</c:v>
                </c:pt>
                <c:pt idx="297">
                  <c:v>139916.44281361575</c:v>
                </c:pt>
                <c:pt idx="298">
                  <c:v>137907.70292503742</c:v>
                </c:pt>
                <c:pt idx="299">
                  <c:v>135891.4302618769</c:v>
                </c:pt>
                <c:pt idx="300">
                  <c:v>133867.59657622952</c:v>
                </c:pt>
                <c:pt idx="301">
                  <c:v>131836.17351426097</c:v>
                </c:pt>
                <c:pt idx="302">
                  <c:v>129797.13261581004</c:v>
                </c:pt>
                <c:pt idx="303">
                  <c:v>127750.44531398993</c:v>
                </c:pt>
                <c:pt idx="304">
                  <c:v>125696.08293478799</c:v>
                </c:pt>
                <c:pt idx="305">
                  <c:v>123634.01669666404</c:v>
                </c:pt>
                <c:pt idx="306">
                  <c:v>121564.21771014713</c:v>
                </c:pt>
                <c:pt idx="307">
                  <c:v>119486.65697743079</c:v>
                </c:pt>
                <c:pt idx="308">
                  <c:v>117401.30539196674</c:v>
                </c:pt>
                <c:pt idx="309">
                  <c:v>115308.13373805722</c:v>
                </c:pt>
                <c:pt idx="310">
                  <c:v>113207.11269044553</c:v>
                </c:pt>
                <c:pt idx="311">
                  <c:v>111098.21281390529</c:v>
                </c:pt>
                <c:pt idx="312">
                  <c:v>108981.40456282803</c:v>
                </c:pt>
                <c:pt idx="313">
                  <c:v>106856.65828080924</c:v>
                </c:pt>
                <c:pt idx="314">
                  <c:v>104723.94420023287</c:v>
                </c:pt>
                <c:pt idx="315">
                  <c:v>102583.23244185434</c:v>
                </c:pt>
                <c:pt idx="316">
                  <c:v>100434.49301438189</c:v>
                </c:pt>
                <c:pt idx="317">
                  <c:v>98277.695814056424</c:v>
                </c:pt>
                <c:pt idx="318">
                  <c:v>96112.810624229736</c:v>
                </c:pt>
                <c:pt idx="319">
                  <c:v>93939.807114941199</c:v>
                </c:pt>
                <c:pt idx="320">
                  <c:v>91758.654842492819</c:v>
                </c:pt>
                <c:pt idx="321">
                  <c:v>89569.323249022767</c:v>
                </c:pt>
                <c:pt idx="322">
                  <c:v>87371.781662077206</c:v>
                </c:pt>
                <c:pt idx="323">
                  <c:v>85165.999294180598</c:v>
                </c:pt>
                <c:pt idx="324">
                  <c:v>82951.94524240437</c:v>
                </c:pt>
                <c:pt idx="325">
                  <c:v>80729.588487933986</c:v>
                </c:pt>
                <c:pt idx="326">
                  <c:v>78498.897895634334</c:v>
                </c:pt>
                <c:pt idx="327">
                  <c:v>76259.842213613563</c:v>
                </c:pt>
                <c:pt idx="328">
                  <c:v>74012.390072785216</c:v>
                </c:pt>
                <c:pt idx="329">
                  <c:v>71756.509986428762</c:v>
                </c:pt>
                <c:pt idx="330">
                  <c:v>69492.17034974847</c:v>
                </c:pt>
                <c:pt idx="331">
                  <c:v>67219.339439430623</c:v>
                </c:pt>
                <c:pt idx="332">
                  <c:v>64937.985413199087</c:v>
                </c:pt>
                <c:pt idx="333">
                  <c:v>62648.076309369178</c:v>
                </c:pt>
                <c:pt idx="334">
                  <c:v>60349.580046399911</c:v>
                </c:pt>
                <c:pt idx="335">
                  <c:v>58042.464422444507</c:v>
                </c:pt>
                <c:pt idx="336">
                  <c:v>55726.697114899274</c:v>
                </c:pt>
                <c:pt idx="337">
                  <c:v>53402.245679950742</c:v>
                </c:pt>
                <c:pt idx="338">
                  <c:v>51069.077552121154</c:v>
                </c:pt>
                <c:pt idx="339">
                  <c:v>48727.160043812204</c:v>
                </c:pt>
                <c:pt idx="340">
                  <c:v>46376.460344847095</c:v>
                </c:pt>
                <c:pt idx="341">
                  <c:v>44016.945522010865</c:v>
                </c:pt>
                <c:pt idx="342">
                  <c:v>41648.582518588999</c:v>
                </c:pt>
                <c:pt idx="343">
                  <c:v>39271.338153904304</c:v>
                </c:pt>
                <c:pt idx="344">
                  <c:v>36885.179122852045</c:v>
                </c:pt>
                <c:pt idx="345">
                  <c:v>34490.07199543334</c:v>
                </c:pt>
                <c:pt idx="346">
                  <c:v>32085.983216286812</c:v>
                </c:pt>
                <c:pt idx="347">
                  <c:v>29672.879104218482</c:v>
                </c:pt>
                <c:pt idx="348">
                  <c:v>27250.725851729898</c:v>
                </c:pt>
                <c:pt idx="349">
                  <c:v>24819.489524544482</c:v>
                </c:pt>
                <c:pt idx="350">
                  <c:v>22379.136061132122</c:v>
                </c:pt>
                <c:pt idx="351">
                  <c:v>19929.631272231964</c:v>
                </c:pt>
                <c:pt idx="352">
                  <c:v>17470.940840373431</c:v>
                </c:pt>
                <c:pt idx="353">
                  <c:v>15003.030319395428</c:v>
                </c:pt>
                <c:pt idx="354">
                  <c:v>12525.865133963758</c:v>
                </c:pt>
                <c:pt idx="355">
                  <c:v>10039.410579086718</c:v>
                </c:pt>
                <c:pt idx="356">
                  <c:v>7543.6318196288894</c:v>
                </c:pt>
                <c:pt idx="357">
                  <c:v>5038.4938898230939</c:v>
                </c:pt>
                <c:pt idx="358">
                  <c:v>2523.9616927805268</c:v>
                </c:pt>
                <c:pt idx="3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8A-4F7B-8AB5-E2E7C9BCE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215912"/>
        <c:axId val="1"/>
      </c:lineChart>
      <c:catAx>
        <c:axId val="406215912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.00" sourceLinked="1"/>
        <c:majorTickMark val="out"/>
        <c:minorTickMark val="none"/>
        <c:tickLblPos val="nextTo"/>
        <c:crossAx val="406215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 alignWithMargins="0"/>
    <c:pageMargins b="1" l="0.75000000000000122" r="0.750000000000001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21</xdr:row>
      <xdr:rowOff>219075</xdr:rowOff>
    </xdr:from>
    <xdr:to>
      <xdr:col>8</xdr:col>
      <xdr:colOff>666750</xdr:colOff>
      <xdr:row>28</xdr:row>
      <xdr:rowOff>161925</xdr:rowOff>
    </xdr:to>
    <xdr:graphicFrame macro="">
      <xdr:nvGraphicFramePr>
        <xdr:cNvPr id="23553" name="Chart 1">
          <a:extLst>
            <a:ext uri="{FF2B5EF4-FFF2-40B4-BE49-F238E27FC236}">
              <a16:creationId xmlns:a16="http://schemas.microsoft.com/office/drawing/2014/main" id="{A4689715-D9B9-49A8-AE4C-5DCA85A951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80</xdr:col>
      <xdr:colOff>47625</xdr:colOff>
      <xdr:row>22</xdr:row>
      <xdr:rowOff>0</xdr:rowOff>
    </xdr:from>
    <xdr:to>
      <xdr:col>88</xdr:col>
      <xdr:colOff>9525</xdr:colOff>
      <xdr:row>22</xdr:row>
      <xdr:rowOff>0</xdr:rowOff>
    </xdr:to>
    <xdr:graphicFrame macro="">
      <xdr:nvGraphicFramePr>
        <xdr:cNvPr id="23554" name="Chart 1">
          <a:extLst>
            <a:ext uri="{FF2B5EF4-FFF2-40B4-BE49-F238E27FC236}">
              <a16:creationId xmlns:a16="http://schemas.microsoft.com/office/drawing/2014/main" id="{9DE1D573-7504-4C4D-AA2D-116B2F916A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0.37393</cdr:x>
      <cdr:y>0.53086</cdr:y>
    </cdr:from>
    <cdr:to>
      <cdr:x>0.39388</cdr:x>
      <cdr:y>0.63662</cdr:y>
    </cdr:to>
    <cdr:sp macro="" textlink="">
      <cdr:nvSpPr>
        <cdr:cNvPr id="24577" name="Text Box 1">
          <a:extLst xmlns:a="http://schemas.openxmlformats.org/drawingml/2006/main">
            <a:ext uri="{FF2B5EF4-FFF2-40B4-BE49-F238E27FC236}">
              <a16:creationId xmlns:a16="http://schemas.microsoft.com/office/drawing/2014/main" id="{B33701CD-4D82-42E6-83F9-29D709DEDCFE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61032" y="877934"/>
          <a:ext cx="125758" cy="1742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75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Owner\Local%20Settings\Temporary%20Internet%20Files\Content.IE5\CMZA1YYA\Copy%20of%20Frank's%20Equity%20Recapture%20Summary%20and%20Calc%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Owner\My%20Documents\!%20TPAs\CASH%20FLOW%20AUDITOR%20PROGRAM\Old%20Calculators\Frank's%20Mortgage%20calculator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Recapture Summary"/>
      <sheetName val="MortgageCalculator"/>
      <sheetName val="NoExtra"/>
      <sheetName val="MoneyMerge"/>
      <sheetName val="How Equity Recapture Works"/>
      <sheetName val="Sheet3"/>
    </sheetNames>
    <sheetDataSet>
      <sheetData sheetId="0" refreshError="1"/>
      <sheetData sheetId="1" refreshError="1">
        <row r="5">
          <cell r="L5" t="str">
            <v>Fixed Rate</v>
          </cell>
        </row>
        <row r="7">
          <cell r="D7">
            <v>30</v>
          </cell>
        </row>
        <row r="9">
          <cell r="D9" t="str">
            <v>Monthly</v>
          </cell>
        </row>
        <row r="28">
          <cell r="B28" t="str">
            <v>Payment
Date</v>
          </cell>
          <cell r="C28" t="str">
            <v>Interest Rate</v>
          </cell>
          <cell r="I28" t="str">
            <v>Balance</v>
          </cell>
        </row>
        <row r="30">
          <cell r="A30">
            <v>1</v>
          </cell>
        </row>
        <row r="31">
          <cell r="A31">
            <v>2</v>
          </cell>
        </row>
        <row r="32">
          <cell r="A32">
            <v>3</v>
          </cell>
        </row>
        <row r="33">
          <cell r="A33">
            <v>4</v>
          </cell>
        </row>
        <row r="34">
          <cell r="A34">
            <v>5</v>
          </cell>
        </row>
        <row r="35">
          <cell r="A35">
            <v>6</v>
          </cell>
        </row>
        <row r="36">
          <cell r="A36">
            <v>7</v>
          </cell>
        </row>
        <row r="37">
          <cell r="A37">
            <v>8</v>
          </cell>
        </row>
        <row r="38">
          <cell r="A38">
            <v>9</v>
          </cell>
        </row>
        <row r="39">
          <cell r="A39">
            <v>10</v>
          </cell>
        </row>
        <row r="40">
          <cell r="A40">
            <v>11</v>
          </cell>
        </row>
        <row r="41">
          <cell r="A41">
            <v>12</v>
          </cell>
        </row>
        <row r="42">
          <cell r="A42">
            <v>13</v>
          </cell>
        </row>
        <row r="43">
          <cell r="A43">
            <v>14</v>
          </cell>
        </row>
        <row r="44">
          <cell r="A44">
            <v>15</v>
          </cell>
        </row>
        <row r="45">
          <cell r="A45">
            <v>16</v>
          </cell>
        </row>
        <row r="46">
          <cell r="A46">
            <v>17</v>
          </cell>
        </row>
        <row r="47">
          <cell r="A47">
            <v>18</v>
          </cell>
        </row>
        <row r="48">
          <cell r="A48">
            <v>19</v>
          </cell>
        </row>
        <row r="49">
          <cell r="A49">
            <v>20</v>
          </cell>
        </row>
        <row r="50">
          <cell r="A50">
            <v>21</v>
          </cell>
        </row>
        <row r="51">
          <cell r="A51">
            <v>22</v>
          </cell>
        </row>
        <row r="52">
          <cell r="A52">
            <v>23</v>
          </cell>
        </row>
        <row r="53">
          <cell r="A53">
            <v>24</v>
          </cell>
        </row>
        <row r="54">
          <cell r="A54">
            <v>25</v>
          </cell>
        </row>
        <row r="55">
          <cell r="A55">
            <v>26</v>
          </cell>
        </row>
        <row r="56">
          <cell r="A56">
            <v>27</v>
          </cell>
        </row>
        <row r="57">
          <cell r="A57">
            <v>28</v>
          </cell>
        </row>
        <row r="58">
          <cell r="A58">
            <v>29</v>
          </cell>
        </row>
        <row r="59">
          <cell r="A59">
            <v>30</v>
          </cell>
        </row>
        <row r="60">
          <cell r="A60">
            <v>31</v>
          </cell>
        </row>
        <row r="61">
          <cell r="A61">
            <v>32</v>
          </cell>
        </row>
        <row r="62">
          <cell r="A62">
            <v>33</v>
          </cell>
        </row>
        <row r="63">
          <cell r="A63">
            <v>34</v>
          </cell>
        </row>
        <row r="64">
          <cell r="A64">
            <v>35</v>
          </cell>
        </row>
        <row r="65">
          <cell r="A65">
            <v>36</v>
          </cell>
        </row>
        <row r="66">
          <cell r="A66">
            <v>37</v>
          </cell>
        </row>
        <row r="67">
          <cell r="A67">
            <v>38</v>
          </cell>
        </row>
        <row r="68">
          <cell r="A68">
            <v>39</v>
          </cell>
        </row>
        <row r="69">
          <cell r="A69">
            <v>40</v>
          </cell>
        </row>
        <row r="70">
          <cell r="A70">
            <v>41</v>
          </cell>
        </row>
        <row r="71">
          <cell r="A71">
            <v>42</v>
          </cell>
        </row>
        <row r="72">
          <cell r="A72">
            <v>43</v>
          </cell>
        </row>
        <row r="73">
          <cell r="A73">
            <v>44</v>
          </cell>
        </row>
        <row r="74">
          <cell r="A74">
            <v>45</v>
          </cell>
        </row>
        <row r="75">
          <cell r="A75">
            <v>46</v>
          </cell>
        </row>
        <row r="76">
          <cell r="A76">
            <v>47</v>
          </cell>
        </row>
        <row r="77">
          <cell r="A77">
            <v>48</v>
          </cell>
        </row>
        <row r="78">
          <cell r="A78">
            <v>49</v>
          </cell>
        </row>
        <row r="79">
          <cell r="A79">
            <v>50</v>
          </cell>
        </row>
        <row r="80">
          <cell r="A80">
            <v>51</v>
          </cell>
        </row>
        <row r="81">
          <cell r="A81">
            <v>52</v>
          </cell>
        </row>
        <row r="82">
          <cell r="A82">
            <v>53</v>
          </cell>
        </row>
        <row r="83">
          <cell r="A83">
            <v>54</v>
          </cell>
        </row>
        <row r="84">
          <cell r="A84">
            <v>55</v>
          </cell>
        </row>
        <row r="85">
          <cell r="A85">
            <v>56</v>
          </cell>
        </row>
        <row r="86">
          <cell r="A86">
            <v>57</v>
          </cell>
        </row>
        <row r="87">
          <cell r="A87">
            <v>58</v>
          </cell>
        </row>
        <row r="88">
          <cell r="A88">
            <v>59</v>
          </cell>
        </row>
        <row r="89">
          <cell r="A89">
            <v>60</v>
          </cell>
        </row>
        <row r="90">
          <cell r="A90">
            <v>61</v>
          </cell>
        </row>
        <row r="91">
          <cell r="A91">
            <v>62</v>
          </cell>
        </row>
        <row r="92">
          <cell r="A92">
            <v>63</v>
          </cell>
        </row>
        <row r="93">
          <cell r="A93">
            <v>64</v>
          </cell>
        </row>
        <row r="94">
          <cell r="A94">
            <v>65</v>
          </cell>
        </row>
        <row r="95">
          <cell r="A95">
            <v>66</v>
          </cell>
        </row>
        <row r="96">
          <cell r="A96">
            <v>67</v>
          </cell>
        </row>
        <row r="97">
          <cell r="A97">
            <v>68</v>
          </cell>
        </row>
        <row r="98">
          <cell r="A98">
            <v>69</v>
          </cell>
        </row>
        <row r="99">
          <cell r="A99">
            <v>70</v>
          </cell>
        </row>
        <row r="100">
          <cell r="A100">
            <v>71</v>
          </cell>
        </row>
        <row r="101">
          <cell r="A101">
            <v>72</v>
          </cell>
        </row>
        <row r="102">
          <cell r="A102">
            <v>73</v>
          </cell>
        </row>
        <row r="103">
          <cell r="A103">
            <v>74</v>
          </cell>
        </row>
        <row r="104">
          <cell r="A104">
            <v>75</v>
          </cell>
        </row>
        <row r="105">
          <cell r="A105">
            <v>76</v>
          </cell>
        </row>
        <row r="106">
          <cell r="A106">
            <v>77</v>
          </cell>
        </row>
        <row r="107">
          <cell r="A107">
            <v>78</v>
          </cell>
        </row>
        <row r="108">
          <cell r="A108">
            <v>79</v>
          </cell>
        </row>
        <row r="109">
          <cell r="A109">
            <v>80</v>
          </cell>
        </row>
        <row r="110">
          <cell r="A110">
            <v>81</v>
          </cell>
        </row>
        <row r="111">
          <cell r="A111">
            <v>82</v>
          </cell>
        </row>
        <row r="112">
          <cell r="A112">
            <v>83</v>
          </cell>
        </row>
        <row r="113">
          <cell r="A113">
            <v>84</v>
          </cell>
        </row>
        <row r="114">
          <cell r="A114">
            <v>85</v>
          </cell>
        </row>
        <row r="115">
          <cell r="A115">
            <v>86</v>
          </cell>
        </row>
        <row r="116">
          <cell r="A116">
            <v>87</v>
          </cell>
        </row>
        <row r="117">
          <cell r="A117">
            <v>88</v>
          </cell>
        </row>
        <row r="118">
          <cell r="A118">
            <v>89</v>
          </cell>
        </row>
        <row r="119">
          <cell r="A119">
            <v>90</v>
          </cell>
        </row>
        <row r="120">
          <cell r="A120">
            <v>91</v>
          </cell>
        </row>
        <row r="121">
          <cell r="A121">
            <v>92</v>
          </cell>
        </row>
        <row r="122">
          <cell r="A122">
            <v>93</v>
          </cell>
        </row>
        <row r="123">
          <cell r="A123">
            <v>94</v>
          </cell>
        </row>
        <row r="124">
          <cell r="A124">
            <v>95</v>
          </cell>
        </row>
        <row r="125">
          <cell r="A125">
            <v>96</v>
          </cell>
        </row>
        <row r="126">
          <cell r="A126">
            <v>97</v>
          </cell>
        </row>
        <row r="127">
          <cell r="A127">
            <v>98</v>
          </cell>
        </row>
        <row r="128">
          <cell r="A128">
            <v>99</v>
          </cell>
        </row>
        <row r="129">
          <cell r="A129">
            <v>100</v>
          </cell>
        </row>
        <row r="130">
          <cell r="A130">
            <v>101</v>
          </cell>
        </row>
        <row r="131">
          <cell r="A131">
            <v>102</v>
          </cell>
        </row>
        <row r="132">
          <cell r="A132">
            <v>103</v>
          </cell>
        </row>
        <row r="133">
          <cell r="A133">
            <v>104</v>
          </cell>
        </row>
        <row r="134">
          <cell r="A134">
            <v>105</v>
          </cell>
        </row>
        <row r="135">
          <cell r="A135">
            <v>106</v>
          </cell>
        </row>
        <row r="136">
          <cell r="A136">
            <v>107</v>
          </cell>
        </row>
        <row r="137">
          <cell r="A137">
            <v>108</v>
          </cell>
        </row>
        <row r="138">
          <cell r="A138">
            <v>109</v>
          </cell>
        </row>
        <row r="139">
          <cell r="A139">
            <v>110</v>
          </cell>
        </row>
        <row r="140">
          <cell r="A140">
            <v>111</v>
          </cell>
        </row>
        <row r="141">
          <cell r="A141">
            <v>112</v>
          </cell>
        </row>
        <row r="142">
          <cell r="A142">
            <v>113</v>
          </cell>
        </row>
        <row r="143">
          <cell r="A143">
            <v>114</v>
          </cell>
        </row>
        <row r="144">
          <cell r="A144">
            <v>115</v>
          </cell>
        </row>
        <row r="145">
          <cell r="A145">
            <v>116</v>
          </cell>
        </row>
        <row r="146">
          <cell r="A146">
            <v>117</v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  <row r="204">
          <cell r="A204" t="str">
            <v/>
          </cell>
        </row>
        <row r="205">
          <cell r="A205" t="str">
            <v/>
          </cell>
        </row>
        <row r="206">
          <cell r="A206" t="str">
            <v/>
          </cell>
        </row>
        <row r="207">
          <cell r="A207" t="str">
            <v/>
          </cell>
        </row>
        <row r="208">
          <cell r="A208" t="str">
            <v/>
          </cell>
        </row>
        <row r="209">
          <cell r="A209" t="str">
            <v/>
          </cell>
        </row>
        <row r="210">
          <cell r="A210" t="str">
            <v/>
          </cell>
        </row>
        <row r="211">
          <cell r="A211" t="str">
            <v/>
          </cell>
        </row>
        <row r="212">
          <cell r="A212" t="str">
            <v/>
          </cell>
        </row>
        <row r="213">
          <cell r="A213" t="str">
            <v/>
          </cell>
        </row>
        <row r="214">
          <cell r="A214" t="str">
            <v/>
          </cell>
        </row>
        <row r="215">
          <cell r="A215" t="str">
            <v/>
          </cell>
        </row>
        <row r="216">
          <cell r="A216" t="str">
            <v/>
          </cell>
        </row>
        <row r="217">
          <cell r="A217" t="str">
            <v/>
          </cell>
        </row>
        <row r="218">
          <cell r="A218" t="str">
            <v/>
          </cell>
        </row>
        <row r="219">
          <cell r="A219" t="str">
            <v/>
          </cell>
        </row>
        <row r="220">
          <cell r="A220" t="str">
            <v/>
          </cell>
        </row>
        <row r="221">
          <cell r="A221" t="str">
            <v/>
          </cell>
        </row>
        <row r="222">
          <cell r="A222" t="str">
            <v/>
          </cell>
        </row>
        <row r="223">
          <cell r="A223" t="str">
            <v/>
          </cell>
        </row>
        <row r="224">
          <cell r="A224" t="str">
            <v/>
          </cell>
        </row>
        <row r="225">
          <cell r="A225" t="str">
            <v/>
          </cell>
        </row>
        <row r="226">
          <cell r="A226" t="str">
            <v/>
          </cell>
        </row>
        <row r="227">
          <cell r="A227" t="str">
            <v/>
          </cell>
        </row>
        <row r="228">
          <cell r="A228" t="str">
            <v/>
          </cell>
        </row>
        <row r="229">
          <cell r="A229" t="str">
            <v/>
          </cell>
        </row>
        <row r="230">
          <cell r="A230" t="str">
            <v/>
          </cell>
        </row>
        <row r="231">
          <cell r="A231" t="str">
            <v/>
          </cell>
        </row>
        <row r="232">
          <cell r="A232" t="str">
            <v/>
          </cell>
        </row>
        <row r="233">
          <cell r="A233" t="str">
            <v/>
          </cell>
        </row>
        <row r="234">
          <cell r="A234" t="str">
            <v/>
          </cell>
        </row>
        <row r="235">
          <cell r="A235" t="str">
            <v/>
          </cell>
        </row>
        <row r="236">
          <cell r="A236" t="str">
            <v/>
          </cell>
        </row>
        <row r="237">
          <cell r="A237" t="str">
            <v/>
          </cell>
        </row>
        <row r="238">
          <cell r="A238" t="str">
            <v/>
          </cell>
        </row>
        <row r="239">
          <cell r="A239" t="str">
            <v/>
          </cell>
        </row>
        <row r="240">
          <cell r="A240" t="str">
            <v/>
          </cell>
        </row>
        <row r="241">
          <cell r="A241" t="str">
            <v/>
          </cell>
        </row>
        <row r="242">
          <cell r="A242" t="str">
            <v/>
          </cell>
        </row>
        <row r="243">
          <cell r="A243" t="str">
            <v/>
          </cell>
        </row>
        <row r="244">
          <cell r="A244" t="str">
            <v/>
          </cell>
        </row>
        <row r="245">
          <cell r="A245" t="str">
            <v/>
          </cell>
        </row>
        <row r="246">
          <cell r="A246" t="str">
            <v/>
          </cell>
        </row>
        <row r="247">
          <cell r="A247" t="str">
            <v/>
          </cell>
        </row>
        <row r="248">
          <cell r="A248" t="str">
            <v/>
          </cell>
        </row>
        <row r="249">
          <cell r="A249" t="str">
            <v/>
          </cell>
        </row>
        <row r="250">
          <cell r="A250" t="str">
            <v/>
          </cell>
        </row>
        <row r="251">
          <cell r="A251" t="str">
            <v/>
          </cell>
        </row>
        <row r="252">
          <cell r="A252" t="str">
            <v/>
          </cell>
        </row>
        <row r="253">
          <cell r="A253" t="str">
            <v/>
          </cell>
        </row>
        <row r="254">
          <cell r="A254" t="str">
            <v/>
          </cell>
        </row>
        <row r="255">
          <cell r="A255" t="str">
            <v/>
          </cell>
        </row>
        <row r="256">
          <cell r="A256" t="str">
            <v/>
          </cell>
        </row>
        <row r="257">
          <cell r="A257" t="str">
            <v/>
          </cell>
        </row>
        <row r="258">
          <cell r="A258" t="str">
            <v/>
          </cell>
        </row>
        <row r="259">
          <cell r="A259" t="str">
            <v/>
          </cell>
        </row>
        <row r="260">
          <cell r="A260" t="str">
            <v/>
          </cell>
        </row>
        <row r="261">
          <cell r="A261" t="str">
            <v/>
          </cell>
        </row>
        <row r="262">
          <cell r="A262" t="str">
            <v/>
          </cell>
        </row>
        <row r="263">
          <cell r="A263" t="str">
            <v/>
          </cell>
        </row>
        <row r="264">
          <cell r="A264" t="str">
            <v/>
          </cell>
        </row>
        <row r="265">
          <cell r="A265" t="str">
            <v/>
          </cell>
        </row>
        <row r="266">
          <cell r="A266" t="str">
            <v/>
          </cell>
        </row>
        <row r="267">
          <cell r="A267" t="str">
            <v/>
          </cell>
        </row>
        <row r="268">
          <cell r="A268" t="str">
            <v/>
          </cell>
        </row>
        <row r="269">
          <cell r="A269" t="str">
            <v/>
          </cell>
        </row>
        <row r="270">
          <cell r="A270" t="str">
            <v/>
          </cell>
        </row>
        <row r="271">
          <cell r="A271" t="str">
            <v/>
          </cell>
        </row>
        <row r="272">
          <cell r="A272" t="str">
            <v/>
          </cell>
        </row>
        <row r="273">
          <cell r="A273" t="str">
            <v/>
          </cell>
        </row>
        <row r="274">
          <cell r="A274" t="str">
            <v/>
          </cell>
        </row>
        <row r="275">
          <cell r="A275" t="str">
            <v/>
          </cell>
        </row>
        <row r="276">
          <cell r="A276" t="str">
            <v/>
          </cell>
        </row>
        <row r="277">
          <cell r="A277" t="str">
            <v/>
          </cell>
        </row>
        <row r="278">
          <cell r="A278" t="str">
            <v/>
          </cell>
        </row>
        <row r="279">
          <cell r="A279" t="str">
            <v/>
          </cell>
        </row>
        <row r="280">
          <cell r="A280" t="str">
            <v/>
          </cell>
        </row>
        <row r="281">
          <cell r="A281" t="str">
            <v/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</sheetData>
      <sheetData sheetId="2" refreshError="1">
        <row r="2">
          <cell r="B2" t="str">
            <v>Date</v>
          </cell>
          <cell r="G2" t="str">
            <v>Balance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tgageCalculator"/>
      <sheetName val="NoExtra"/>
      <sheetName val="Equity Recapture"/>
    </sheetNames>
    <sheetDataSet>
      <sheetData sheetId="0">
        <row r="6">
          <cell r="D6">
            <v>39692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CT816"/>
  <sheetViews>
    <sheetView tabSelected="1" zoomScaleNormal="100" workbookViewId="0">
      <selection activeCell="E8" sqref="E8"/>
    </sheetView>
  </sheetViews>
  <sheetFormatPr defaultRowHeight="15.75" x14ac:dyDescent="0.25"/>
  <cols>
    <col min="1" max="1" width="4.5703125" customWidth="1"/>
    <col min="2" max="2" width="9.7109375" customWidth="1"/>
    <col min="3" max="4" width="15.42578125" customWidth="1"/>
    <col min="5" max="5" width="17" customWidth="1"/>
    <col min="6" max="6" width="3.140625" customWidth="1"/>
    <col min="7" max="7" width="18.7109375" customWidth="1"/>
    <col min="8" max="8" width="15.42578125" customWidth="1"/>
    <col min="9" max="9" width="15.7109375" customWidth="1"/>
    <col min="10" max="10" width="0.140625" customWidth="1"/>
    <col min="11" max="11" width="12.140625" hidden="1" customWidth="1"/>
    <col min="12" max="13" width="0.140625" customWidth="1"/>
    <col min="14" max="14" width="2.7109375" customWidth="1"/>
    <col min="15" max="15" width="12.7109375" style="77" customWidth="1"/>
    <col min="16" max="16" width="1.7109375" style="77" customWidth="1"/>
    <col min="17" max="17" width="12.7109375" style="5" customWidth="1"/>
    <col min="18" max="18" width="4.140625" style="5" customWidth="1"/>
    <col min="19" max="19" width="13.7109375" style="5" customWidth="1"/>
    <col min="20" max="20" width="2.7109375" style="5" customWidth="1"/>
    <col min="21" max="21" width="13.7109375" style="5" customWidth="1"/>
    <col min="22" max="22" width="2.7109375" style="5" customWidth="1"/>
    <col min="23" max="25" width="9.140625" style="5"/>
    <col min="27" max="27" width="14.140625" customWidth="1"/>
    <col min="30" max="30" width="14.28515625" style="3" customWidth="1"/>
    <col min="80" max="80" width="6" customWidth="1"/>
    <col min="81" max="81" width="4.7109375" hidden="1" customWidth="1"/>
    <col min="82" max="83" width="0.28515625" hidden="1" customWidth="1"/>
    <col min="84" max="84" width="15.5703125" hidden="1" customWidth="1"/>
    <col min="85" max="85" width="0.140625" hidden="1" customWidth="1"/>
    <col min="86" max="86" width="15.7109375" hidden="1" customWidth="1"/>
    <col min="87" max="87" width="15.5703125" hidden="1" customWidth="1"/>
    <col min="88" max="88" width="0.140625" hidden="1" customWidth="1"/>
    <col min="89" max="89" width="18.42578125" customWidth="1"/>
    <col min="90" max="90" width="0.140625" customWidth="1"/>
    <col min="91" max="91" width="0.140625" hidden="1" customWidth="1"/>
    <col min="92" max="92" width="11" hidden="1" customWidth="1"/>
    <col min="93" max="93" width="0.28515625" customWidth="1"/>
    <col min="94" max="94" width="9.140625" hidden="1" customWidth="1"/>
  </cols>
  <sheetData>
    <row r="1" spans="1:88" ht="6.7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N1" s="54"/>
      <c r="O1" s="54"/>
      <c r="P1" s="54"/>
      <c r="Q1" s="22"/>
      <c r="R1" s="22"/>
      <c r="S1" s="22"/>
      <c r="T1" s="22"/>
      <c r="U1" s="22"/>
      <c r="V1" s="22"/>
      <c r="W1" s="22"/>
      <c r="X1" s="22"/>
      <c r="Y1" s="22"/>
      <c r="CC1" s="9"/>
      <c r="CD1" s="9"/>
      <c r="CE1" s="9"/>
      <c r="CF1" s="9"/>
      <c r="CG1" s="9"/>
      <c r="CH1" s="9"/>
      <c r="CI1" s="9"/>
      <c r="CJ1" s="9"/>
    </row>
    <row r="2" spans="1:88" ht="23.25" x14ac:dyDescent="0.35">
      <c r="A2" s="22"/>
      <c r="B2" s="22"/>
      <c r="C2" s="78" t="s">
        <v>81</v>
      </c>
      <c r="D2" s="22"/>
      <c r="E2" s="22"/>
      <c r="F2" s="22"/>
      <c r="G2" s="22"/>
      <c r="H2" s="22"/>
      <c r="I2" s="22"/>
      <c r="J2" s="23"/>
      <c r="L2" s="22"/>
      <c r="M2" s="22"/>
      <c r="N2" s="54"/>
      <c r="O2" s="54"/>
      <c r="P2" s="54"/>
      <c r="Q2" s="22"/>
      <c r="R2" s="22"/>
      <c r="S2" s="22"/>
      <c r="T2" s="22"/>
      <c r="U2" s="22"/>
      <c r="V2" s="22"/>
      <c r="W2" s="22"/>
      <c r="X2" s="22"/>
      <c r="Y2" s="22"/>
      <c r="CC2" s="18"/>
      <c r="CD2" s="18"/>
      <c r="CE2" s="55" t="s">
        <v>44</v>
      </c>
      <c r="CF2" s="18"/>
      <c r="CG2" s="18"/>
      <c r="CH2" s="18"/>
      <c r="CI2" s="18"/>
      <c r="CJ2" s="18"/>
    </row>
    <row r="3" spans="1:88" ht="6.7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N3" s="54"/>
      <c r="O3" s="54"/>
      <c r="P3" s="54"/>
      <c r="Q3" s="22"/>
      <c r="R3" s="22"/>
      <c r="S3" s="22"/>
      <c r="T3" s="22"/>
      <c r="U3" s="22"/>
      <c r="V3" s="22"/>
      <c r="W3" s="22"/>
      <c r="X3" s="22"/>
      <c r="Y3" s="22"/>
      <c r="CC3" s="18"/>
      <c r="CD3" s="18"/>
      <c r="CE3" s="18"/>
      <c r="CF3" s="18"/>
      <c r="CG3" s="18"/>
      <c r="CH3" s="18"/>
      <c r="CI3" s="18"/>
      <c r="CJ3" s="18"/>
    </row>
    <row r="4" spans="1:88" ht="6.7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N4" s="54"/>
      <c r="O4" s="54"/>
      <c r="P4" s="54"/>
      <c r="Q4" s="22"/>
      <c r="R4" s="22"/>
      <c r="S4" s="22"/>
      <c r="T4" s="22"/>
      <c r="U4" s="22"/>
      <c r="V4" s="22"/>
      <c r="W4" s="22"/>
      <c r="X4" s="22"/>
      <c r="Y4" s="22"/>
      <c r="CC4" s="18"/>
      <c r="CD4" s="18"/>
      <c r="CE4" s="18"/>
      <c r="CF4" s="18"/>
      <c r="CG4" s="18"/>
      <c r="CH4" s="18"/>
      <c r="CI4" s="18"/>
      <c r="CJ4" s="18"/>
    </row>
    <row r="5" spans="1:88" ht="18.75" x14ac:dyDescent="0.3">
      <c r="A5" s="22"/>
      <c r="B5" s="187" t="s">
        <v>50</v>
      </c>
      <c r="C5" s="187"/>
      <c r="D5" s="187"/>
      <c r="E5" s="187"/>
      <c r="F5" s="29"/>
      <c r="G5" s="208" t="s">
        <v>52</v>
      </c>
      <c r="H5" s="209"/>
      <c r="I5" s="210"/>
      <c r="J5" s="41"/>
      <c r="N5" s="54"/>
      <c r="O5" s="54"/>
      <c r="P5" s="54"/>
      <c r="Q5" s="22"/>
      <c r="R5" s="22"/>
      <c r="S5" s="22"/>
      <c r="T5" s="22"/>
      <c r="U5" s="22"/>
      <c r="V5" s="22"/>
      <c r="W5" s="22"/>
      <c r="X5" s="22"/>
      <c r="Y5" s="22"/>
      <c r="CC5" s="18"/>
      <c r="CD5" s="174" t="s">
        <v>0</v>
      </c>
      <c r="CE5" s="174"/>
      <c r="CF5" s="174"/>
      <c r="CG5" s="174"/>
      <c r="CH5" s="175" t="s">
        <v>40</v>
      </c>
      <c r="CI5" s="176"/>
      <c r="CJ5" s="177"/>
    </row>
    <row r="6" spans="1:88" x14ac:dyDescent="0.25">
      <c r="A6" s="22"/>
      <c r="B6" s="9"/>
      <c r="C6" s="190" t="s">
        <v>1</v>
      </c>
      <c r="D6" s="198"/>
      <c r="E6" s="93">
        <v>500000</v>
      </c>
      <c r="F6" s="36"/>
      <c r="G6" s="206" t="s">
        <v>41</v>
      </c>
      <c r="H6" s="207"/>
      <c r="I6" s="93">
        <v>1</v>
      </c>
      <c r="J6" s="42"/>
      <c r="N6" s="54"/>
      <c r="O6" s="54"/>
      <c r="P6" s="54"/>
      <c r="Q6" s="22"/>
      <c r="R6" s="22"/>
      <c r="S6" s="22"/>
      <c r="T6" s="22"/>
      <c r="U6" s="22"/>
      <c r="V6" s="22"/>
      <c r="W6" s="22"/>
      <c r="X6" s="22"/>
      <c r="Y6" s="22"/>
      <c r="CC6" s="18"/>
      <c r="CD6" s="18"/>
      <c r="CE6" s="166" t="s">
        <v>1</v>
      </c>
      <c r="CF6" s="165"/>
      <c r="CG6" s="57">
        <f>CFM!E6</f>
        <v>500000</v>
      </c>
      <c r="CH6" s="168" t="s">
        <v>41</v>
      </c>
      <c r="CI6" s="169"/>
      <c r="CJ6" s="11">
        <v>192250</v>
      </c>
    </row>
    <row r="7" spans="1:88" x14ac:dyDescent="0.25">
      <c r="A7" s="22"/>
      <c r="B7" s="190" t="s">
        <v>3</v>
      </c>
      <c r="C7" s="190"/>
      <c r="D7" s="198"/>
      <c r="E7" s="94">
        <v>4.4999999999999998E-2</v>
      </c>
      <c r="F7" s="39"/>
      <c r="G7" s="202" t="s">
        <v>2</v>
      </c>
      <c r="H7" s="203"/>
      <c r="I7" s="94">
        <v>0.01</v>
      </c>
      <c r="J7" s="43"/>
      <c r="N7" s="54"/>
      <c r="O7" s="54"/>
      <c r="P7" s="54"/>
      <c r="Q7" s="22"/>
      <c r="R7" s="22"/>
      <c r="S7" s="22"/>
      <c r="T7" s="22"/>
      <c r="U7" s="22"/>
      <c r="V7" s="22"/>
      <c r="W7" s="22"/>
      <c r="X7" s="22"/>
      <c r="Y7" s="22"/>
      <c r="CC7" s="18"/>
      <c r="CD7" s="166" t="s">
        <v>3</v>
      </c>
      <c r="CE7" s="166"/>
      <c r="CF7" s="165"/>
      <c r="CG7" s="58">
        <f>CFM!E7</f>
        <v>4.4999999999999998E-2</v>
      </c>
      <c r="CH7" s="168" t="s">
        <v>2</v>
      </c>
      <c r="CI7" s="169"/>
      <c r="CJ7" s="40">
        <v>7.0000000000000007E-2</v>
      </c>
    </row>
    <row r="8" spans="1:88" ht="16.5" thickBot="1" x14ac:dyDescent="0.3">
      <c r="A8" s="22"/>
      <c r="B8" s="10" t="s">
        <v>29</v>
      </c>
      <c r="C8" s="10"/>
      <c r="D8" s="37"/>
      <c r="E8" s="95">
        <v>360</v>
      </c>
      <c r="F8" s="38"/>
      <c r="G8" s="202" t="s">
        <v>4</v>
      </c>
      <c r="H8" s="203"/>
      <c r="I8" s="96">
        <v>1</v>
      </c>
      <c r="J8" s="44"/>
      <c r="N8" s="54"/>
      <c r="O8" s="54"/>
      <c r="P8" s="54"/>
      <c r="Q8" s="22"/>
      <c r="R8" s="22"/>
      <c r="S8" s="22"/>
      <c r="T8" s="22"/>
      <c r="U8" s="22"/>
      <c r="V8" s="22"/>
      <c r="W8" s="22"/>
      <c r="X8" s="22"/>
      <c r="Y8" s="22"/>
      <c r="CC8" s="18"/>
      <c r="CD8" s="59" t="s">
        <v>29</v>
      </c>
      <c r="CE8" s="59"/>
      <c r="CF8" s="60"/>
      <c r="CG8" s="61">
        <f>CFM!E8</f>
        <v>360</v>
      </c>
      <c r="CH8" s="168" t="s">
        <v>4</v>
      </c>
      <c r="CI8" s="169"/>
      <c r="CJ8" s="12">
        <v>1663.26</v>
      </c>
    </row>
    <row r="9" spans="1:88" ht="19.5" thickBot="1" x14ac:dyDescent="0.35">
      <c r="A9" s="22"/>
      <c r="B9" s="196" t="s">
        <v>4</v>
      </c>
      <c r="C9" s="196"/>
      <c r="D9" s="197"/>
      <c r="E9" s="97">
        <f>(-PMT(E7/12,E8,E6,0))</f>
        <v>2533.4265491294036</v>
      </c>
      <c r="F9" s="30"/>
      <c r="G9" s="211" t="s">
        <v>42</v>
      </c>
      <c r="H9" s="212"/>
      <c r="I9" s="98">
        <f>NPER(I7/12,I8,-I6,0)</f>
        <v>1.0008336807969029</v>
      </c>
      <c r="J9" s="45"/>
      <c r="N9" s="54"/>
      <c r="O9" s="54"/>
      <c r="P9" s="54"/>
      <c r="Q9" s="22"/>
      <c r="R9" s="22"/>
      <c r="S9" s="22"/>
      <c r="T9" s="22"/>
      <c r="U9" s="22"/>
      <c r="V9" s="22"/>
      <c r="W9" s="22"/>
      <c r="X9" s="22"/>
      <c r="Y9" s="22"/>
      <c r="CC9" s="18"/>
      <c r="CD9" s="170" t="s">
        <v>4</v>
      </c>
      <c r="CE9" s="170"/>
      <c r="CF9" s="171"/>
      <c r="CG9" s="62">
        <f>(-PMT(CG7/12,CG8,CG6,0))</f>
        <v>2533.4265491294036</v>
      </c>
      <c r="CH9" s="172" t="s">
        <v>42</v>
      </c>
      <c r="CI9" s="173"/>
      <c r="CJ9" s="63">
        <f>NPER(CJ7/12,CJ8,-CJ6,0)</f>
        <v>192.84052605362794</v>
      </c>
    </row>
    <row r="10" spans="1:88" x14ac:dyDescent="0.25">
      <c r="A10" s="22"/>
      <c r="B10" s="22"/>
      <c r="C10" s="22"/>
      <c r="D10" s="22"/>
      <c r="E10" s="22"/>
      <c r="F10" s="22"/>
      <c r="G10" s="23"/>
      <c r="H10" s="23"/>
      <c r="I10" s="23"/>
      <c r="J10" s="6"/>
      <c r="N10" s="54"/>
      <c r="O10" s="54"/>
      <c r="P10" s="54"/>
      <c r="Q10" s="22"/>
      <c r="R10" s="22"/>
      <c r="S10" s="22"/>
      <c r="T10" s="22"/>
      <c r="U10" s="22"/>
      <c r="V10" s="22"/>
      <c r="W10" s="22"/>
      <c r="X10" s="22"/>
      <c r="Y10" s="22"/>
      <c r="CC10" s="18"/>
      <c r="CD10" s="18"/>
      <c r="CE10" s="18"/>
      <c r="CF10" s="18"/>
      <c r="CG10" s="18"/>
      <c r="CH10" s="6"/>
      <c r="CI10" s="6"/>
      <c r="CJ10" s="6"/>
    </row>
    <row r="11" spans="1:88" ht="18.75" x14ac:dyDescent="0.3">
      <c r="A11" s="22"/>
      <c r="B11" s="186" t="s">
        <v>57</v>
      </c>
      <c r="C11" s="186"/>
      <c r="D11" s="186"/>
      <c r="E11" s="186"/>
      <c r="F11" s="31"/>
      <c r="G11" s="186" t="s">
        <v>28</v>
      </c>
      <c r="H11" s="187"/>
      <c r="I11" s="187"/>
      <c r="J11" s="46"/>
      <c r="N11" s="54"/>
      <c r="O11" s="54"/>
      <c r="P11" s="54"/>
      <c r="Q11" s="22"/>
      <c r="R11" s="22"/>
      <c r="S11" s="22"/>
      <c r="T11" s="22"/>
      <c r="U11" s="22"/>
      <c r="V11" s="22"/>
      <c r="W11" s="22"/>
      <c r="X11" s="22"/>
      <c r="Y11" s="22"/>
      <c r="CC11" s="18"/>
      <c r="CD11" s="167" t="s">
        <v>9</v>
      </c>
      <c r="CE11" s="167"/>
      <c r="CF11" s="167"/>
      <c r="CG11" s="167"/>
      <c r="CH11" s="167" t="s">
        <v>28</v>
      </c>
      <c r="CI11" s="174"/>
      <c r="CJ11" s="174"/>
    </row>
    <row r="12" spans="1:88" x14ac:dyDescent="0.25">
      <c r="A12" s="22"/>
      <c r="B12" s="190" t="s">
        <v>54</v>
      </c>
      <c r="C12" s="190"/>
      <c r="D12" s="198"/>
      <c r="E12" s="93">
        <v>0</v>
      </c>
      <c r="F12" s="34"/>
      <c r="G12" s="194" t="s">
        <v>30</v>
      </c>
      <c r="H12" s="195"/>
      <c r="I12" s="95">
        <v>40</v>
      </c>
      <c r="J12" s="47"/>
      <c r="N12" s="54"/>
      <c r="O12" s="54"/>
      <c r="P12" s="54"/>
      <c r="Q12" s="22"/>
      <c r="R12" s="22"/>
      <c r="S12" s="22"/>
      <c r="T12" s="22"/>
      <c r="U12" s="22"/>
      <c r="V12" s="22"/>
      <c r="W12" s="22"/>
      <c r="X12" s="22"/>
      <c r="Y12" s="22"/>
      <c r="CC12" s="18"/>
      <c r="CD12" s="166" t="s">
        <v>5</v>
      </c>
      <c r="CE12" s="166"/>
      <c r="CF12" s="165"/>
      <c r="CG12" s="64">
        <v>0</v>
      </c>
      <c r="CH12" s="164" t="s">
        <v>30</v>
      </c>
      <c r="CI12" s="165"/>
      <c r="CJ12" s="65"/>
    </row>
    <row r="13" spans="1:88" x14ac:dyDescent="0.25">
      <c r="A13" s="22"/>
      <c r="B13" s="190" t="s">
        <v>55</v>
      </c>
      <c r="C13" s="190"/>
      <c r="D13" s="190"/>
      <c r="E13" s="93">
        <v>0</v>
      </c>
      <c r="F13" s="33"/>
      <c r="G13" s="188" t="s">
        <v>31</v>
      </c>
      <c r="H13" s="189"/>
      <c r="I13" s="95">
        <v>65</v>
      </c>
      <c r="J13" s="47"/>
      <c r="N13" s="54"/>
      <c r="O13" s="54"/>
      <c r="P13" s="54"/>
      <c r="Q13" s="22"/>
      <c r="R13" s="22"/>
      <c r="S13" s="22"/>
      <c r="T13" s="22"/>
      <c r="U13" s="22"/>
      <c r="V13" s="22"/>
      <c r="W13" s="22"/>
      <c r="X13" s="22"/>
      <c r="Y13" s="22"/>
      <c r="CC13" s="18"/>
      <c r="CD13" s="166" t="s">
        <v>6</v>
      </c>
      <c r="CE13" s="166"/>
      <c r="CF13" s="166"/>
      <c r="CG13" s="66">
        <v>0</v>
      </c>
      <c r="CH13" s="164" t="s">
        <v>31</v>
      </c>
      <c r="CI13" s="165"/>
      <c r="CJ13" s="65"/>
    </row>
    <row r="14" spans="1:88" x14ac:dyDescent="0.25">
      <c r="A14" s="22"/>
      <c r="B14" s="190" t="s">
        <v>56</v>
      </c>
      <c r="C14" s="190"/>
      <c r="D14" s="190"/>
      <c r="E14" s="95">
        <v>1</v>
      </c>
      <c r="F14" s="35"/>
      <c r="G14" s="188" t="s">
        <v>32</v>
      </c>
      <c r="H14" s="189"/>
      <c r="I14" s="93">
        <v>0</v>
      </c>
      <c r="J14" s="42"/>
      <c r="N14" s="54"/>
      <c r="O14" s="54"/>
      <c r="P14" s="54"/>
      <c r="Q14" s="22"/>
      <c r="R14" s="22"/>
      <c r="S14" s="22"/>
      <c r="T14" s="22"/>
      <c r="U14" s="22"/>
      <c r="V14" s="22"/>
      <c r="W14" s="22"/>
      <c r="X14" s="22"/>
      <c r="Y14" s="22"/>
      <c r="CC14" s="18"/>
      <c r="CD14" s="166" t="s">
        <v>7</v>
      </c>
      <c r="CE14" s="166"/>
      <c r="CF14" s="166"/>
      <c r="CG14" s="67">
        <v>1</v>
      </c>
      <c r="CH14" s="164" t="s">
        <v>32</v>
      </c>
      <c r="CI14" s="165"/>
      <c r="CJ14" s="65"/>
    </row>
    <row r="15" spans="1:88" x14ac:dyDescent="0.25">
      <c r="A15" s="22"/>
      <c r="B15" s="190" t="s">
        <v>58</v>
      </c>
      <c r="C15" s="190"/>
      <c r="D15" s="190"/>
      <c r="E15" s="99">
        <f>SUM(E37:E411)+SUM(G37:G411)</f>
        <v>0</v>
      </c>
      <c r="F15" s="26"/>
      <c r="G15" s="188" t="s">
        <v>33</v>
      </c>
      <c r="H15" s="189"/>
      <c r="I15" s="94">
        <v>0.05</v>
      </c>
      <c r="J15" s="43"/>
      <c r="N15" s="54"/>
      <c r="O15" s="54"/>
      <c r="P15" s="54"/>
      <c r="Q15" s="22"/>
      <c r="R15" s="22"/>
      <c r="S15" s="22"/>
      <c r="T15" s="22"/>
      <c r="U15" s="22"/>
      <c r="V15" s="22"/>
      <c r="W15" s="22"/>
      <c r="X15" s="22"/>
      <c r="Y15" s="22"/>
      <c r="CC15" s="18"/>
      <c r="CD15" s="166" t="s">
        <v>8</v>
      </c>
      <c r="CE15" s="166"/>
      <c r="CF15" s="166"/>
      <c r="CG15" s="65"/>
      <c r="CH15" s="164" t="s">
        <v>33</v>
      </c>
      <c r="CI15" s="165"/>
      <c r="CJ15" s="65"/>
    </row>
    <row r="16" spans="1:88" x14ac:dyDescent="0.25">
      <c r="A16" s="22"/>
      <c r="B16" s="22"/>
      <c r="C16" s="22"/>
      <c r="D16" s="22"/>
      <c r="E16" s="22"/>
      <c r="F16" s="22"/>
      <c r="G16" s="188" t="s">
        <v>34</v>
      </c>
      <c r="H16" s="189"/>
      <c r="I16" s="100">
        <f>E20</f>
        <v>30</v>
      </c>
      <c r="J16" s="48"/>
      <c r="N16" s="54"/>
      <c r="O16" s="54"/>
      <c r="P16" s="54"/>
      <c r="Q16" s="22"/>
      <c r="R16" s="22"/>
      <c r="S16" s="22"/>
      <c r="T16" s="22"/>
      <c r="U16" s="22"/>
      <c r="V16" s="22"/>
      <c r="W16" s="22"/>
      <c r="X16" s="22"/>
      <c r="Y16" s="22"/>
      <c r="CC16" s="18"/>
      <c r="CD16" s="18"/>
      <c r="CE16" s="18"/>
      <c r="CF16" s="18"/>
      <c r="CG16" s="18"/>
      <c r="CH16" s="180" t="s">
        <v>34</v>
      </c>
      <c r="CI16" s="165"/>
      <c r="CJ16" s="65"/>
    </row>
    <row r="17" spans="1:90" ht="18.75" x14ac:dyDescent="0.3">
      <c r="A17" s="22"/>
      <c r="B17" s="187" t="s">
        <v>53</v>
      </c>
      <c r="C17" s="187"/>
      <c r="D17" s="187"/>
      <c r="E17" s="187"/>
      <c r="F17" s="29"/>
      <c r="G17" s="192" t="s">
        <v>35</v>
      </c>
      <c r="H17" s="193"/>
      <c r="I17" s="101">
        <f>IF(I18=0,0,-FV(I15,I16,I14,0))</f>
        <v>0</v>
      </c>
      <c r="J17" s="49"/>
      <c r="N17" s="54"/>
      <c r="O17" s="54"/>
      <c r="P17" s="54"/>
      <c r="Q17" s="22"/>
      <c r="R17" s="22"/>
      <c r="S17" s="22"/>
      <c r="T17" s="22"/>
      <c r="U17" s="22"/>
      <c r="V17" s="22"/>
      <c r="W17" s="22"/>
      <c r="X17" s="22"/>
      <c r="Y17" s="22"/>
      <c r="CC17" s="18"/>
      <c r="CD17" s="174" t="s">
        <v>10</v>
      </c>
      <c r="CE17" s="174"/>
      <c r="CF17" s="174"/>
      <c r="CG17" s="174"/>
      <c r="CH17" s="181" t="s">
        <v>35</v>
      </c>
      <c r="CI17" s="182"/>
      <c r="CJ17" s="65"/>
    </row>
    <row r="18" spans="1:90" x14ac:dyDescent="0.25">
      <c r="A18" s="22"/>
      <c r="B18" s="190" t="s">
        <v>43</v>
      </c>
      <c r="C18" s="190"/>
      <c r="D18" s="191"/>
      <c r="E18" s="14">
        <f>SUM(C37:C411)+SUM(H37:H411)</f>
        <v>912033.55768658407</v>
      </c>
      <c r="F18" s="27"/>
      <c r="G18" s="79" t="s">
        <v>49</v>
      </c>
      <c r="H18" s="80"/>
      <c r="I18" s="100">
        <f>IF(I16&gt;I13-I12,0,I13-(I12+I16))</f>
        <v>0</v>
      </c>
      <c r="J18" s="48"/>
      <c r="N18" s="54"/>
      <c r="O18" s="54"/>
      <c r="P18" s="54"/>
      <c r="Q18" s="22"/>
      <c r="R18" s="22"/>
      <c r="S18" s="22"/>
      <c r="T18" s="22"/>
      <c r="U18" s="22"/>
      <c r="V18" s="22"/>
      <c r="W18" s="22"/>
      <c r="X18" s="22"/>
      <c r="Y18" s="22"/>
      <c r="CC18" s="18"/>
      <c r="CD18" s="166" t="s">
        <v>43</v>
      </c>
      <c r="CE18" s="166"/>
      <c r="CF18" s="165"/>
      <c r="CG18" s="68">
        <f>SUM(CF29:CF405)</f>
        <v>912033.55768658919</v>
      </c>
      <c r="CH18" s="59" t="s">
        <v>36</v>
      </c>
      <c r="CI18" s="56"/>
      <c r="CJ18" s="65"/>
    </row>
    <row r="19" spans="1:90" x14ac:dyDescent="0.25">
      <c r="A19" s="22"/>
      <c r="B19" s="190" t="s">
        <v>13</v>
      </c>
      <c r="C19" s="190"/>
      <c r="D19" s="191"/>
      <c r="E19" s="15">
        <f>SUM(C37:C411)</f>
        <v>412033.55768658442</v>
      </c>
      <c r="F19" s="26"/>
      <c r="G19" s="188" t="s">
        <v>37</v>
      </c>
      <c r="H19" s="189"/>
      <c r="I19" s="102">
        <f>(E12*12)+E13+I14</f>
        <v>0</v>
      </c>
      <c r="J19" s="42"/>
      <c r="N19" s="54"/>
      <c r="O19" s="54"/>
      <c r="P19" s="54"/>
      <c r="Q19" s="22"/>
      <c r="R19" s="22"/>
      <c r="S19" s="22"/>
      <c r="T19" s="22"/>
      <c r="U19" s="22"/>
      <c r="V19" s="22"/>
      <c r="W19" s="22"/>
      <c r="X19" s="22"/>
      <c r="Y19" s="22"/>
      <c r="CC19" s="18"/>
      <c r="CD19" s="166" t="s">
        <v>13</v>
      </c>
      <c r="CE19" s="166"/>
      <c r="CF19" s="165"/>
      <c r="CG19" s="69">
        <f>SUM(CE29:CE405)</f>
        <v>412033.55768658442</v>
      </c>
      <c r="CH19" s="164" t="s">
        <v>37</v>
      </c>
      <c r="CI19" s="165"/>
      <c r="CJ19" s="67"/>
    </row>
    <row r="20" spans="1:90" ht="16.5" thickBot="1" x14ac:dyDescent="0.3">
      <c r="A20" s="22"/>
      <c r="B20" s="190" t="s">
        <v>11</v>
      </c>
      <c r="C20" s="190"/>
      <c r="D20" s="191"/>
      <c r="E20" s="16">
        <f>ROUND(MAX(A37:A411)/12,2)</f>
        <v>30</v>
      </c>
      <c r="F20" s="28"/>
      <c r="G20" s="188" t="s">
        <v>51</v>
      </c>
      <c r="H20" s="189"/>
      <c r="I20" s="103">
        <f>IF(I18=0,0,E9)</f>
        <v>0</v>
      </c>
      <c r="J20" s="44"/>
      <c r="N20" s="54"/>
      <c r="O20" s="54"/>
      <c r="P20" s="54"/>
      <c r="Q20" s="22"/>
      <c r="R20" s="22"/>
      <c r="S20" s="22"/>
      <c r="T20" s="22"/>
      <c r="U20" s="22"/>
      <c r="V20" s="22"/>
      <c r="W20" s="22"/>
      <c r="X20" s="22"/>
      <c r="Y20" s="22"/>
      <c r="CC20" s="18"/>
      <c r="CD20" s="166" t="s">
        <v>11</v>
      </c>
      <c r="CE20" s="166"/>
      <c r="CF20" s="165"/>
      <c r="CG20" s="70"/>
      <c r="CH20" s="164" t="s">
        <v>38</v>
      </c>
      <c r="CI20" s="165"/>
      <c r="CJ20" s="65"/>
    </row>
    <row r="21" spans="1:90" ht="19.5" thickBot="1" x14ac:dyDescent="0.35">
      <c r="A21" s="22"/>
      <c r="B21" s="196" t="s">
        <v>12</v>
      </c>
      <c r="C21" s="196"/>
      <c r="D21" s="200"/>
      <c r="E21" s="105">
        <f>IF((CFM!CG19-E19)&lt;0,0,(CFM!CG19-E19))</f>
        <v>0</v>
      </c>
      <c r="F21" s="32"/>
      <c r="G21" s="204" t="s">
        <v>39</v>
      </c>
      <c r="H21" s="205"/>
      <c r="I21" s="106">
        <f>-FV(I15,I18,0,I17)+-FV(I15,I18,I19-(E12*12),0)+-FV(I15/12,I18*12,I20,0)+-FV(I15/12,I18*12,E12,0)</f>
        <v>0</v>
      </c>
      <c r="J21" s="50">
        <f>SUM(J22:J25)</f>
        <v>0</v>
      </c>
      <c r="K21" s="1" t="s">
        <v>45</v>
      </c>
      <c r="L21" s="1" t="s">
        <v>45</v>
      </c>
      <c r="M21" s="1" t="s">
        <v>45</v>
      </c>
      <c r="N21" s="54"/>
      <c r="O21" s="54"/>
      <c r="P21" s="54"/>
      <c r="Q21" s="22"/>
      <c r="R21" s="22"/>
      <c r="S21" s="22"/>
      <c r="T21" s="22"/>
      <c r="U21" s="22"/>
      <c r="V21" s="22"/>
      <c r="W21" s="22"/>
      <c r="X21" s="22"/>
      <c r="Y21" s="22"/>
      <c r="CC21" s="18"/>
      <c r="CD21" s="170" t="s">
        <v>12</v>
      </c>
      <c r="CE21" s="170"/>
      <c r="CF21" s="185"/>
      <c r="CG21" s="71"/>
      <c r="CH21" s="178" t="s">
        <v>39</v>
      </c>
      <c r="CI21" s="179"/>
      <c r="CJ21" s="65"/>
    </row>
    <row r="22" spans="1:90" s="5" customFormat="1" ht="18.75" x14ac:dyDescent="0.3">
      <c r="A22" s="22"/>
      <c r="B22" s="24"/>
      <c r="C22" s="24"/>
      <c r="D22" s="25"/>
      <c r="E22" s="23"/>
      <c r="F22" s="23"/>
      <c r="G22" s="25"/>
      <c r="H22" s="24"/>
      <c r="I22" s="23"/>
      <c r="J22" s="51">
        <f>-FV(I15/12,I18*12,E12,0)</f>
        <v>0</v>
      </c>
      <c r="K22" s="18"/>
      <c r="L22" s="18"/>
      <c r="M22" s="18"/>
      <c r="N22" s="54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18"/>
      <c r="AA22" s="18"/>
      <c r="AB22" s="18"/>
      <c r="AC22" s="18"/>
      <c r="AD22" s="19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8"/>
      <c r="CE22" s="8"/>
      <c r="CF22" s="7"/>
      <c r="CG22" s="6"/>
      <c r="CH22" s="7"/>
      <c r="CI22" s="8"/>
      <c r="CJ22" s="6"/>
    </row>
    <row r="23" spans="1:90" ht="18.75" x14ac:dyDescent="0.3">
      <c r="A23" s="22"/>
      <c r="B23" s="72"/>
      <c r="C23" s="72"/>
      <c r="D23" s="73"/>
      <c r="E23" s="23"/>
      <c r="F23" s="23"/>
      <c r="G23" s="25"/>
      <c r="H23" s="24"/>
      <c r="I23" s="23"/>
      <c r="J23" s="51">
        <f>-FV(I15,I18,0,I17)</f>
        <v>0</v>
      </c>
      <c r="N23" s="54"/>
      <c r="O23" s="54"/>
      <c r="P23" s="54"/>
      <c r="Q23" s="22"/>
      <c r="R23" s="22"/>
      <c r="S23" s="22"/>
      <c r="T23" s="22"/>
      <c r="U23" s="22"/>
      <c r="V23" s="22"/>
      <c r="W23" s="22"/>
      <c r="X23" s="22"/>
      <c r="Y23" s="22"/>
      <c r="CC23" s="18"/>
      <c r="CD23" s="18"/>
      <c r="CE23" s="18"/>
      <c r="CF23" s="18"/>
      <c r="CG23" s="6"/>
      <c r="CH23" s="18"/>
      <c r="CI23" s="18"/>
      <c r="CJ23" s="18"/>
    </row>
    <row r="24" spans="1:90" ht="21" x14ac:dyDescent="0.35">
      <c r="A24" s="22"/>
      <c r="B24" s="72"/>
      <c r="C24" s="72"/>
      <c r="D24" s="73"/>
      <c r="E24" s="23"/>
      <c r="F24" s="23"/>
      <c r="G24" s="25"/>
      <c r="H24" s="24"/>
      <c r="I24" s="23"/>
      <c r="J24" s="51">
        <f>-FV(I15,I18,I19-E12*12,0)</f>
        <v>0</v>
      </c>
      <c r="N24" s="54"/>
      <c r="O24" s="54"/>
      <c r="P24" s="54"/>
      <c r="Q24" s="22"/>
      <c r="R24" s="22"/>
      <c r="S24" s="22"/>
      <c r="T24" s="22"/>
      <c r="U24" s="22"/>
      <c r="V24" s="22"/>
      <c r="W24" s="22"/>
      <c r="X24" s="22"/>
      <c r="Y24" s="22"/>
      <c r="CC24" s="183" t="s">
        <v>14</v>
      </c>
      <c r="CD24" s="183"/>
      <c r="CE24" s="183"/>
      <c r="CF24" s="18"/>
      <c r="CG24" s="18"/>
      <c r="CH24" s="18"/>
      <c r="CI24" s="18"/>
      <c r="CJ24" s="18"/>
      <c r="CL24" s="128" t="s">
        <v>45</v>
      </c>
    </row>
    <row r="25" spans="1:90" ht="18.75" x14ac:dyDescent="0.3">
      <c r="A25" s="22"/>
      <c r="B25" s="72"/>
      <c r="C25" s="72"/>
      <c r="D25" s="73"/>
      <c r="E25" s="23"/>
      <c r="F25" s="23"/>
      <c r="G25" s="25"/>
      <c r="H25" s="24"/>
      <c r="I25" s="23"/>
      <c r="J25" s="51">
        <f>-FV(I15/12,I18*12,I20,0)</f>
        <v>0</v>
      </c>
      <c r="N25" s="54"/>
      <c r="O25" s="54"/>
      <c r="P25" s="54"/>
      <c r="Q25" s="22"/>
      <c r="R25" s="22"/>
      <c r="S25" s="22"/>
      <c r="T25" s="22"/>
      <c r="U25" s="22"/>
      <c r="V25" s="22"/>
      <c r="W25" s="22"/>
      <c r="X25" s="22"/>
      <c r="Y25" s="22"/>
      <c r="CC25" s="184" t="s">
        <v>15</v>
      </c>
      <c r="CD25" s="74" t="s">
        <v>16</v>
      </c>
      <c r="CE25" s="74" t="s">
        <v>18</v>
      </c>
      <c r="CF25" s="74" t="s">
        <v>19</v>
      </c>
      <c r="CG25" s="74" t="s">
        <v>20</v>
      </c>
      <c r="CH25" s="74" t="s">
        <v>22</v>
      </c>
      <c r="CI25" s="74" t="s">
        <v>25</v>
      </c>
      <c r="CJ25" s="74"/>
      <c r="CL25" s="2" t="s">
        <v>45</v>
      </c>
    </row>
    <row r="26" spans="1:90" ht="18.75" x14ac:dyDescent="0.3">
      <c r="A26" s="22"/>
      <c r="B26" s="72"/>
      <c r="C26" s="72"/>
      <c r="D26" s="73"/>
      <c r="E26" s="23"/>
      <c r="F26" s="23"/>
      <c r="G26" s="25"/>
      <c r="H26" s="24"/>
      <c r="I26" s="23"/>
      <c r="N26" s="54"/>
      <c r="O26" s="54"/>
      <c r="P26" s="54"/>
      <c r="Q26" s="22"/>
      <c r="R26" s="22"/>
      <c r="S26" s="22"/>
      <c r="T26" s="22"/>
      <c r="U26" s="22"/>
      <c r="V26" s="22"/>
      <c r="W26" s="22"/>
      <c r="X26" s="22"/>
      <c r="Y26" s="22"/>
      <c r="CC26" s="184"/>
      <c r="CD26" s="74" t="s">
        <v>17</v>
      </c>
      <c r="CE26" s="74" t="s">
        <v>24</v>
      </c>
      <c r="CF26" s="74" t="s">
        <v>23</v>
      </c>
      <c r="CG26" s="74" t="s">
        <v>21</v>
      </c>
      <c r="CH26" s="74" t="s">
        <v>21</v>
      </c>
      <c r="CI26" s="74" t="s">
        <v>26</v>
      </c>
      <c r="CJ26" s="75" t="s">
        <v>27</v>
      </c>
    </row>
    <row r="27" spans="1:90" ht="18.75" x14ac:dyDescent="0.3">
      <c r="A27" s="22"/>
      <c r="B27" s="72"/>
      <c r="C27" s="72"/>
      <c r="D27" s="73"/>
      <c r="E27" s="23"/>
      <c r="F27" s="23"/>
      <c r="G27" s="25"/>
      <c r="H27" s="24"/>
      <c r="I27" s="23"/>
      <c r="J27" s="6"/>
      <c r="N27" s="54"/>
      <c r="O27" s="54"/>
      <c r="P27" s="54"/>
      <c r="Q27" s="22"/>
      <c r="R27" s="22"/>
      <c r="S27" s="22"/>
      <c r="T27" s="22"/>
      <c r="U27" s="22"/>
      <c r="V27" s="22"/>
      <c r="W27" s="22"/>
      <c r="X27" s="22"/>
      <c r="Y27" s="22"/>
      <c r="CC27" s="74"/>
      <c r="CD27" s="18"/>
      <c r="CE27" s="74"/>
      <c r="CF27" s="74"/>
      <c r="CG27" s="74"/>
      <c r="CH27" s="74"/>
      <c r="CI27" s="74"/>
      <c r="CJ27" s="75"/>
    </row>
    <row r="28" spans="1:90" ht="18.75" x14ac:dyDescent="0.3">
      <c r="A28" s="22"/>
      <c r="B28" s="72"/>
      <c r="C28" s="72"/>
      <c r="D28" s="73"/>
      <c r="E28" s="23"/>
      <c r="F28" s="23"/>
      <c r="G28" s="25"/>
      <c r="H28" s="24"/>
      <c r="I28" s="23"/>
      <c r="J28" s="6"/>
      <c r="N28" s="54"/>
      <c r="O28" s="54"/>
      <c r="P28" s="54"/>
      <c r="Q28" s="22"/>
      <c r="R28" s="22"/>
      <c r="S28" s="22"/>
      <c r="T28" s="22"/>
      <c r="U28" s="22"/>
      <c r="V28" s="22"/>
      <c r="W28" s="22"/>
      <c r="X28" s="22"/>
      <c r="Y28" s="22"/>
      <c r="CC28" s="74"/>
      <c r="CD28" s="18"/>
      <c r="CE28" s="74"/>
      <c r="CF28" s="74"/>
      <c r="CG28" s="74"/>
      <c r="CH28" s="74"/>
      <c r="CI28" s="74"/>
      <c r="CJ28" s="76">
        <f>CG6</f>
        <v>500000</v>
      </c>
    </row>
    <row r="29" spans="1:90" x14ac:dyDescent="0.25">
      <c r="A29" s="22"/>
      <c r="B29" s="22"/>
      <c r="C29" s="22"/>
      <c r="D29" s="22"/>
      <c r="E29" s="23"/>
      <c r="F29" s="23"/>
      <c r="G29" s="22"/>
      <c r="H29" s="22"/>
      <c r="I29" s="22"/>
      <c r="J29" s="18"/>
      <c r="N29" s="54"/>
      <c r="O29" s="54"/>
      <c r="P29" s="54"/>
      <c r="Q29" s="22"/>
      <c r="R29" s="22"/>
      <c r="S29" s="22"/>
      <c r="T29" s="22"/>
      <c r="U29" s="22"/>
      <c r="V29" s="22"/>
      <c r="W29" s="22"/>
      <c r="X29" s="22"/>
      <c r="Y29" s="22"/>
      <c r="CC29">
        <v>1</v>
      </c>
      <c r="CD29" s="2">
        <f t="shared" ref="CD29:CD94" si="0">IF(CJ28&lt;1,"",$CG$7)</f>
        <v>4.4999999999999998E-2</v>
      </c>
      <c r="CE29" s="4">
        <f t="shared" ref="CE29:CE94" si="1">IF(CJ28&lt;1,"",(CJ28*(CD29*30)/360))</f>
        <v>1874.9999999999998</v>
      </c>
      <c r="CF29" s="1">
        <f t="shared" ref="CF29:CF94" si="2">IF(CJ28&lt;1,"",$CG$9)</f>
        <v>2533.4265491294036</v>
      </c>
      <c r="CG29" s="4">
        <f t="shared" ref="CG29:CG94" si="3">IF(CJ28&lt;1,"",$CG$12)</f>
        <v>0</v>
      </c>
      <c r="CH29" s="4">
        <f>IF(CJ28&lt;1,0,IF($CG$14=1,$CG$13,0))</f>
        <v>0</v>
      </c>
      <c r="CI29" s="4">
        <f>SUM(CF29+CG29+CH29)-CE29</f>
        <v>658.42654912940384</v>
      </c>
      <c r="CJ29" s="4">
        <f t="shared" ref="CJ29:CJ94" si="4">IF(CJ28-CI29&lt;1,0,CJ28-CI29)</f>
        <v>499341.57345087058</v>
      </c>
    </row>
    <row r="30" spans="1:90" ht="10.5" customHeight="1" x14ac:dyDescent="0.25">
      <c r="A30" s="22"/>
      <c r="B30" s="22"/>
      <c r="C30" s="22"/>
      <c r="D30" s="22"/>
      <c r="E30" s="23"/>
      <c r="F30" s="23"/>
      <c r="G30" s="22"/>
      <c r="H30" s="22"/>
      <c r="I30" s="22"/>
      <c r="J30" s="18"/>
      <c r="N30" s="54"/>
      <c r="O30" s="54"/>
      <c r="P30" s="54"/>
      <c r="Q30" s="22"/>
      <c r="R30" s="22"/>
      <c r="S30" s="22"/>
      <c r="T30" s="22"/>
      <c r="U30" s="22"/>
      <c r="V30" s="22"/>
      <c r="W30" s="22"/>
      <c r="X30" s="22"/>
      <c r="Y30" s="22"/>
      <c r="CC30">
        <f t="shared" ref="CC30:CC95" si="5">SUM(CC29+1)</f>
        <v>2</v>
      </c>
      <c r="CD30" s="2">
        <f t="shared" si="0"/>
        <v>4.4999999999999998E-2</v>
      </c>
      <c r="CE30" s="4">
        <f t="shared" si="1"/>
        <v>1872.5309004407645</v>
      </c>
      <c r="CF30" s="1">
        <f t="shared" si="2"/>
        <v>2533.4265491294036</v>
      </c>
      <c r="CG30" s="4">
        <f t="shared" si="3"/>
        <v>0</v>
      </c>
      <c r="CH30" s="4">
        <f>IF(CJ29&lt;1,0,IF($CG$14=2,$CG$13,0))</f>
        <v>0</v>
      </c>
      <c r="CI30" s="4">
        <f t="shared" ref="CI30:CI95" si="6">IF(CJ29&lt;1,0,(CF30+CG30+CH30)-CE30)</f>
        <v>660.89564868863908</v>
      </c>
      <c r="CJ30" s="4">
        <f t="shared" si="4"/>
        <v>498680.67780218192</v>
      </c>
    </row>
    <row r="31" spans="1:90" ht="18" customHeight="1" x14ac:dyDescent="0.35">
      <c r="A31" s="201" t="s">
        <v>14</v>
      </c>
      <c r="B31" s="201"/>
      <c r="C31" s="201"/>
      <c r="D31" s="107"/>
      <c r="E31" s="107"/>
      <c r="F31" s="107"/>
      <c r="G31" s="107"/>
      <c r="H31" s="107"/>
      <c r="I31" s="107"/>
      <c r="J31" s="5"/>
      <c r="K31" s="5"/>
      <c r="L31" s="5"/>
      <c r="M31" s="5"/>
      <c r="N31" s="77"/>
      <c r="CC31">
        <f t="shared" si="5"/>
        <v>3</v>
      </c>
      <c r="CD31" s="2">
        <f t="shared" si="0"/>
        <v>4.4999999999999998E-2</v>
      </c>
      <c r="CE31" s="4">
        <f t="shared" si="1"/>
        <v>1870.0525417581821</v>
      </c>
      <c r="CF31" s="1">
        <f t="shared" si="2"/>
        <v>2533.4265491294036</v>
      </c>
      <c r="CG31" s="4">
        <f t="shared" si="3"/>
        <v>0</v>
      </c>
      <c r="CH31" s="4">
        <f>IF(CJ30&lt;1,0,IF($CG$14=3,$CG$13,0))</f>
        <v>0</v>
      </c>
      <c r="CI31" s="4">
        <f t="shared" si="6"/>
        <v>663.37400737122152</v>
      </c>
      <c r="CJ31" s="4">
        <f t="shared" si="4"/>
        <v>498017.30379481072</v>
      </c>
    </row>
    <row r="32" spans="1:90" ht="18" customHeight="1" x14ac:dyDescent="0.35">
      <c r="A32" s="108"/>
      <c r="B32" s="108"/>
      <c r="C32" s="108"/>
      <c r="D32" s="109"/>
      <c r="E32" s="109"/>
      <c r="F32" s="109"/>
      <c r="G32" s="109"/>
      <c r="H32" s="109"/>
      <c r="I32" s="109"/>
      <c r="J32" s="22"/>
      <c r="K32" s="22"/>
      <c r="L32" s="22"/>
      <c r="M32" s="22"/>
      <c r="N32" s="54"/>
      <c r="O32" s="54"/>
      <c r="P32" s="54"/>
      <c r="Q32" s="22"/>
      <c r="R32" s="22"/>
      <c r="S32" s="120" t="s">
        <v>72</v>
      </c>
      <c r="T32" s="139"/>
      <c r="U32" s="121" t="s">
        <v>74</v>
      </c>
      <c r="V32" s="22"/>
      <c r="W32" s="22"/>
      <c r="X32" s="22"/>
      <c r="Y32" s="22"/>
      <c r="CD32" s="2"/>
      <c r="CE32" s="4"/>
      <c r="CF32" s="1"/>
      <c r="CG32" s="4"/>
      <c r="CH32" s="4"/>
      <c r="CI32" s="4"/>
      <c r="CJ32" s="4"/>
    </row>
    <row r="33" spans="1:98" ht="18" customHeight="1" x14ac:dyDescent="0.35">
      <c r="A33" s="108"/>
      <c r="B33" s="108"/>
      <c r="C33" s="108"/>
      <c r="D33" s="109"/>
      <c r="E33" s="109"/>
      <c r="F33" s="109"/>
      <c r="G33" s="109"/>
      <c r="H33" s="109"/>
      <c r="I33" s="120" t="s">
        <v>72</v>
      </c>
      <c r="J33" s="18"/>
      <c r="N33" s="54"/>
      <c r="O33" s="121" t="s">
        <v>76</v>
      </c>
      <c r="P33" s="121"/>
      <c r="Q33" s="121" t="s">
        <v>74</v>
      </c>
      <c r="R33" s="22"/>
      <c r="S33" s="120" t="s">
        <v>73</v>
      </c>
      <c r="T33" s="120"/>
      <c r="U33" s="121" t="s">
        <v>48</v>
      </c>
      <c r="V33" s="22"/>
      <c r="W33" s="141" t="s">
        <v>61</v>
      </c>
      <c r="X33" s="22"/>
      <c r="Y33" s="22"/>
      <c r="CD33" s="2"/>
      <c r="CE33" s="4"/>
      <c r="CF33" s="1"/>
      <c r="CG33" s="4"/>
      <c r="CH33" s="4"/>
      <c r="CI33" s="4"/>
      <c r="CJ33" s="4"/>
    </row>
    <row r="34" spans="1:98" ht="15.75" customHeight="1" x14ac:dyDescent="0.35">
      <c r="A34" s="108"/>
      <c r="B34" s="108"/>
      <c r="C34" s="108"/>
      <c r="D34" s="109"/>
      <c r="E34" s="104" t="s">
        <v>20</v>
      </c>
      <c r="F34" s="104"/>
      <c r="G34" s="104" t="s">
        <v>20</v>
      </c>
      <c r="H34" s="109"/>
      <c r="I34" s="120" t="s">
        <v>73</v>
      </c>
      <c r="J34" s="18"/>
      <c r="N34" s="54"/>
      <c r="O34" s="121" t="s">
        <v>48</v>
      </c>
      <c r="P34" s="121"/>
      <c r="Q34" s="121" t="s">
        <v>48</v>
      </c>
      <c r="R34" s="22"/>
      <c r="S34" s="140" t="s">
        <v>79</v>
      </c>
      <c r="T34" s="120"/>
      <c r="U34" s="140" t="s">
        <v>79</v>
      </c>
      <c r="V34" s="22"/>
      <c r="W34" s="141" t="s">
        <v>77</v>
      </c>
      <c r="X34" s="22"/>
      <c r="Y34" s="22"/>
      <c r="CC34">
        <f>SUM(CC31+1)</f>
        <v>4</v>
      </c>
      <c r="CD34" s="2">
        <f>IF(CJ31&lt;1,"",$CG$7)</f>
        <v>4.4999999999999998E-2</v>
      </c>
      <c r="CE34" s="4">
        <f>IF(CJ31&lt;1,"",(CJ31*(CD34*30)/360))</f>
        <v>1867.5648892305401</v>
      </c>
      <c r="CF34" s="1">
        <f>IF(CJ31&lt;1,"",$CG$9)</f>
        <v>2533.4265491294036</v>
      </c>
      <c r="CG34" s="4">
        <f>IF(CJ31&lt;1,"",$CG$12)</f>
        <v>0</v>
      </c>
      <c r="CH34" s="4">
        <f>IF(CJ31&lt;1,0,IF($CG$14=4,$CG$13,0))</f>
        <v>0</v>
      </c>
      <c r="CI34" s="4">
        <f>IF(CJ31&lt;1,0,(CF34+CG34+CH34)-CE34)</f>
        <v>665.86165989886354</v>
      </c>
      <c r="CJ34" s="4">
        <f>IF(CJ31-CI34&lt;1,0,CJ31-CI34)</f>
        <v>497351.44213491183</v>
      </c>
    </row>
    <row r="35" spans="1:98" ht="12.75" customHeight="1" x14ac:dyDescent="0.25">
      <c r="A35" s="199" t="s">
        <v>15</v>
      </c>
      <c r="B35" s="104" t="s">
        <v>16</v>
      </c>
      <c r="C35" s="104" t="s">
        <v>18</v>
      </c>
      <c r="D35" s="104" t="s">
        <v>19</v>
      </c>
      <c r="E35" s="104" t="s">
        <v>46</v>
      </c>
      <c r="F35" s="104"/>
      <c r="G35" s="104" t="s">
        <v>47</v>
      </c>
      <c r="H35" s="104" t="s">
        <v>25</v>
      </c>
      <c r="I35" s="110" t="s">
        <v>27</v>
      </c>
      <c r="J35" s="52"/>
      <c r="N35" s="54"/>
      <c r="O35" s="121" t="s">
        <v>27</v>
      </c>
      <c r="P35" s="121"/>
      <c r="Q35" s="121" t="s">
        <v>27</v>
      </c>
      <c r="R35" s="22"/>
      <c r="S35" s="110" t="s">
        <v>80</v>
      </c>
      <c r="T35" s="110"/>
      <c r="U35" s="110" t="s">
        <v>80</v>
      </c>
      <c r="V35" s="22"/>
      <c r="W35" s="142" t="s">
        <v>78</v>
      </c>
      <c r="X35" s="22"/>
      <c r="Y35" s="22"/>
      <c r="CC35">
        <f t="shared" si="5"/>
        <v>5</v>
      </c>
      <c r="CD35" s="2">
        <f t="shared" si="0"/>
        <v>4.4999999999999998E-2</v>
      </c>
      <c r="CE35" s="4">
        <f t="shared" si="1"/>
        <v>1865.0679080059192</v>
      </c>
      <c r="CF35" s="1">
        <f t="shared" si="2"/>
        <v>2533.4265491294036</v>
      </c>
      <c r="CG35" s="4">
        <f t="shared" si="3"/>
        <v>0</v>
      </c>
      <c r="CH35" s="4">
        <f>IF(CJ34&lt;1,0,IF($CG$14=5,$CG$13,0))</f>
        <v>0</v>
      </c>
      <c r="CI35" s="4">
        <f t="shared" si="6"/>
        <v>668.3586411234844</v>
      </c>
      <c r="CJ35" s="4">
        <f t="shared" si="4"/>
        <v>496683.08349378838</v>
      </c>
      <c r="CL35" s="2">
        <f>$E$7</f>
        <v>4.4999999999999998E-2</v>
      </c>
    </row>
    <row r="36" spans="1:98" ht="13.5" customHeight="1" x14ac:dyDescent="0.25">
      <c r="A36" s="199"/>
      <c r="B36" s="104" t="s">
        <v>17</v>
      </c>
      <c r="C36" s="104" t="s">
        <v>24</v>
      </c>
      <c r="D36" s="104" t="s">
        <v>23</v>
      </c>
      <c r="E36" s="104" t="s">
        <v>21</v>
      </c>
      <c r="F36" s="104"/>
      <c r="G36" s="104" t="s">
        <v>21</v>
      </c>
      <c r="H36" s="104" t="s">
        <v>26</v>
      </c>
      <c r="I36" s="148">
        <f>E6</f>
        <v>500000</v>
      </c>
      <c r="J36" s="53"/>
      <c r="N36" s="127"/>
      <c r="O36" s="149">
        <f>E6</f>
        <v>500000</v>
      </c>
      <c r="P36" s="54"/>
      <c r="Q36" s="149">
        <f>E6</f>
        <v>500000</v>
      </c>
      <c r="R36" s="22"/>
      <c r="S36" s="149">
        <f>E6</f>
        <v>500000</v>
      </c>
      <c r="T36" s="127"/>
      <c r="U36" s="149">
        <f>E6</f>
        <v>500000</v>
      </c>
      <c r="V36" s="22"/>
      <c r="W36" s="143">
        <f>MONTHLYANALYSISWORKSHEET!P8</f>
        <v>6.5</v>
      </c>
      <c r="X36" s="22"/>
      <c r="Y36" s="22"/>
      <c r="CC36">
        <f t="shared" si="5"/>
        <v>6</v>
      </c>
      <c r="CD36" s="2">
        <f t="shared" si="0"/>
        <v>4.4999999999999998E-2</v>
      </c>
      <c r="CE36" s="4">
        <f t="shared" si="1"/>
        <v>1862.561563101706</v>
      </c>
      <c r="CF36" s="1">
        <f t="shared" si="2"/>
        <v>2533.4265491294036</v>
      </c>
      <c r="CG36" s="4">
        <f t="shared" si="3"/>
        <v>0</v>
      </c>
      <c r="CH36" s="4">
        <f>IF(CJ35&lt;1,0,IF($CG$14=6,$CG$13,0))</f>
        <v>0</v>
      </c>
      <c r="CI36" s="4">
        <f t="shared" si="6"/>
        <v>670.86498602769757</v>
      </c>
      <c r="CJ36" s="4">
        <f t="shared" si="4"/>
        <v>496012.21850776067</v>
      </c>
      <c r="CO36" s="128">
        <f>E6</f>
        <v>500000</v>
      </c>
    </row>
    <row r="37" spans="1:98" x14ac:dyDescent="0.25">
      <c r="A37" s="111">
        <f>IF(E6&lt;1,"",1)</f>
        <v>1</v>
      </c>
      <c r="B37" s="112">
        <f>IF(E6&lt;1,"",$E$7)</f>
        <v>4.4999999999999998E-2</v>
      </c>
      <c r="C37" s="113">
        <f>IF(E6&lt;1,"",(E6*(B37*30)/360))</f>
        <v>1874.9999999999998</v>
      </c>
      <c r="D37" s="114">
        <f>IF(E6&lt;1,"",$E$9)</f>
        <v>2533.4265491294036</v>
      </c>
      <c r="E37" s="113">
        <f>IF(E6&lt;1,"",$E$12)</f>
        <v>0</v>
      </c>
      <c r="F37" s="113"/>
      <c r="G37" s="113">
        <f>IF(E6&gt;1, IF($E$14=1,$E$13,0), "")</f>
        <v>0</v>
      </c>
      <c r="H37" s="113">
        <f>IF(E6&lt;1,0,IF((D37+E37+G37)-C37&gt;=(E6),(E6),(D37+E37+G37)-C37))</f>
        <v>658.42654912940384</v>
      </c>
      <c r="I37" s="147">
        <f>IF(E6-H37&lt;1,0,E6-H37)</f>
        <v>499341.57345087058</v>
      </c>
      <c r="J37" s="20"/>
      <c r="N37" s="127" t="s">
        <v>45</v>
      </c>
      <c r="O37" s="133">
        <f>O36-(O36-O48)/12</f>
        <v>499111.90609064349</v>
      </c>
      <c r="P37" s="54"/>
      <c r="Q37" s="123">
        <f>CJ29</f>
        <v>499341.57345087058</v>
      </c>
      <c r="R37" s="22"/>
      <c r="S37" s="145">
        <f>C37</f>
        <v>1874.9999999999998</v>
      </c>
      <c r="T37" s="127" t="s">
        <v>45</v>
      </c>
      <c r="U37" s="123">
        <f>CE29</f>
        <v>1874.9999999999998</v>
      </c>
      <c r="V37" s="22"/>
      <c r="W37" s="146">
        <f>MONTHLYANALYSISWORKSHEET!P9</f>
        <v>59.583333333333336</v>
      </c>
      <c r="X37" s="22"/>
      <c r="Y37" s="22"/>
      <c r="AD37" s="3" t="s">
        <v>45</v>
      </c>
      <c r="AE37" t="s">
        <v>45</v>
      </c>
      <c r="CC37">
        <f t="shared" si="5"/>
        <v>7</v>
      </c>
      <c r="CD37" s="2">
        <f t="shared" si="0"/>
        <v>4.4999999999999998E-2</v>
      </c>
      <c r="CE37" s="4">
        <f t="shared" si="1"/>
        <v>1860.0458194041023</v>
      </c>
      <c r="CF37" s="1">
        <f t="shared" si="2"/>
        <v>2533.4265491294036</v>
      </c>
      <c r="CG37" s="4">
        <f t="shared" si="3"/>
        <v>0</v>
      </c>
      <c r="CH37" s="4">
        <f>IF(CJ36&lt;1,0,IF($CG$14=7,$CG$13,0))</f>
        <v>0</v>
      </c>
      <c r="CI37" s="4">
        <f t="shared" si="6"/>
        <v>673.38072972530131</v>
      </c>
      <c r="CJ37" s="4">
        <f t="shared" si="4"/>
        <v>495338.83777803538</v>
      </c>
      <c r="CL37" s="129">
        <f>IF(E6&lt;1,"",($E$6*(B37*13.85)/360))</f>
        <v>865.625</v>
      </c>
      <c r="CM37" s="1">
        <f>$D$37/2</f>
        <v>1266.7132745647018</v>
      </c>
      <c r="CN37" s="1">
        <f>CM37-CL37</f>
        <v>401.08827456470181</v>
      </c>
      <c r="CO37" s="129">
        <f>IF(CO36-CN37&lt;0,0,CO36-CN37)</f>
        <v>499598.91172543529</v>
      </c>
      <c r="CP37" s="130">
        <v>1</v>
      </c>
      <c r="CT37" t="s">
        <v>45</v>
      </c>
    </row>
    <row r="38" spans="1:98" x14ac:dyDescent="0.25">
      <c r="A38" s="111">
        <f t="shared" ref="A38:A101" si="7">IF(I37&lt;1,"",A37+1)</f>
        <v>2</v>
      </c>
      <c r="B38" s="112">
        <f t="shared" ref="B38:B101" si="8">IF(I37&lt;1,"",$E$7)</f>
        <v>4.4999999999999998E-2</v>
      </c>
      <c r="C38" s="113">
        <f t="shared" ref="C38:C101" si="9">IF(I37&lt;1,0,(I37*(B38*30)/360))</f>
        <v>1872.5309004407645</v>
      </c>
      <c r="D38" s="114">
        <f t="shared" ref="D38:D101" si="10">IF(I37 &gt; 1, IF(I37-D37&lt;1,(I37+C38),$E$9), 0)</f>
        <v>2533.4265491294036</v>
      </c>
      <c r="E38" s="113">
        <f t="shared" ref="E38:E69" si="11">IF(I37&lt;1,"",$E$12)</f>
        <v>0</v>
      </c>
      <c r="F38" s="113"/>
      <c r="G38" s="113">
        <f>IF(I37&lt;1,0,IF($E$14=2,$E$13,0))</f>
        <v>0</v>
      </c>
      <c r="H38" s="113">
        <f t="shared" ref="H38:H101" si="12">IF(I37&lt;1,0,IF((D38+E38+G38)-C38&gt;=(I37),(I37),(D38+E38+G38)-C38))</f>
        <v>660.89564868863908</v>
      </c>
      <c r="I38" s="147">
        <f t="shared" ref="I38:I101" si="13">IF(I37-H38&lt;1,0,I37-H38)</f>
        <v>498680.67780218192</v>
      </c>
      <c r="J38" s="20"/>
      <c r="N38" s="127"/>
      <c r="O38" s="133">
        <f>O37-($O$36-$O$48)/12</f>
        <v>498223.81218128698</v>
      </c>
      <c r="P38" s="54"/>
      <c r="Q38" s="123">
        <f>CJ30</f>
        <v>498680.67780218192</v>
      </c>
      <c r="R38" s="22"/>
      <c r="S38" s="145">
        <f>$C$37+C38</f>
        <v>3747.5309004407645</v>
      </c>
      <c r="T38" s="127"/>
      <c r="U38" s="123">
        <f>SUM($CE29:CE30)</f>
        <v>3747.5309004407645</v>
      </c>
      <c r="V38" s="22"/>
      <c r="W38" s="146">
        <f>MONTHLYANALYSISWORKSHEET!P10</f>
        <v>113.75</v>
      </c>
      <c r="X38" s="22"/>
      <c r="Y38" s="22"/>
      <c r="AD38" s="3" t="s">
        <v>45</v>
      </c>
      <c r="AE38" t="s">
        <v>45</v>
      </c>
      <c r="CC38">
        <f t="shared" si="5"/>
        <v>8</v>
      </c>
      <c r="CD38" s="2">
        <f t="shared" si="0"/>
        <v>4.4999999999999998E-2</v>
      </c>
      <c r="CE38" s="4">
        <f t="shared" si="1"/>
        <v>1857.5206416676326</v>
      </c>
      <c r="CF38" s="1">
        <f t="shared" si="2"/>
        <v>2533.4265491294036</v>
      </c>
      <c r="CG38" s="4">
        <f t="shared" si="3"/>
        <v>0</v>
      </c>
      <c r="CH38" s="4">
        <f>IF(CJ37&lt;1,0,IF($CG$14=8,$CG$13,0))</f>
        <v>0</v>
      </c>
      <c r="CI38" s="4">
        <f t="shared" si="6"/>
        <v>675.90590746177099</v>
      </c>
      <c r="CJ38" s="4">
        <f t="shared" si="4"/>
        <v>494662.93187057361</v>
      </c>
      <c r="CL38" s="129">
        <f>(CO37*($CL$35*13.85))/360</f>
        <v>864.93061592465983</v>
      </c>
      <c r="CM38" s="1">
        <f t="shared" ref="CM38:CM101" si="14">$D$37/2</f>
        <v>1266.7132745647018</v>
      </c>
      <c r="CN38" s="1">
        <f t="shared" ref="CN38:CN101" si="15">CM38-CL38</f>
        <v>401.78265864004197</v>
      </c>
      <c r="CO38" s="129">
        <f t="shared" ref="CO38:CO101" si="16">IF(CO37-CN38&lt;0,0,CO37-CN38)</f>
        <v>499197.12906679523</v>
      </c>
      <c r="CP38" s="130">
        <v>2</v>
      </c>
    </row>
    <row r="39" spans="1:98" x14ac:dyDescent="0.25">
      <c r="A39" s="111">
        <f t="shared" si="7"/>
        <v>3</v>
      </c>
      <c r="B39" s="112">
        <f t="shared" si="8"/>
        <v>4.4999999999999998E-2</v>
      </c>
      <c r="C39" s="113">
        <f t="shared" si="9"/>
        <v>1870.0525417581821</v>
      </c>
      <c r="D39" s="114">
        <f t="shared" si="10"/>
        <v>2533.4265491294036</v>
      </c>
      <c r="E39" s="113">
        <f t="shared" si="11"/>
        <v>0</v>
      </c>
      <c r="F39" s="113"/>
      <c r="G39" s="113">
        <f>IF(I38&lt;1,0,IF($E$14=3,$E$13,0))</f>
        <v>0</v>
      </c>
      <c r="H39" s="113">
        <f t="shared" si="12"/>
        <v>663.37400737122152</v>
      </c>
      <c r="I39" s="147">
        <f t="shared" si="13"/>
        <v>498017.30379481072</v>
      </c>
      <c r="J39" s="20"/>
      <c r="N39" s="131"/>
      <c r="O39" s="133">
        <f>O38-($O$36-$O$48)/12</f>
        <v>497335.71827193047</v>
      </c>
      <c r="P39" s="54"/>
      <c r="Q39" s="123">
        <f>CJ31</f>
        <v>498017.30379481072</v>
      </c>
      <c r="R39" s="22"/>
      <c r="S39" s="145">
        <f>$C$37+C38+C39</f>
        <v>5617.5834421989466</v>
      </c>
      <c r="T39" s="127"/>
      <c r="U39" s="123">
        <f>SUM($CE$29:CE31)</f>
        <v>5617.5834421989466</v>
      </c>
      <c r="V39" s="22"/>
      <c r="W39" s="146">
        <f>MONTHLYANALYSISWORKSHEET!P11</f>
        <v>162.5</v>
      </c>
      <c r="X39" s="22"/>
      <c r="Y39" s="22"/>
      <c r="AD39" s="3" t="s">
        <v>45</v>
      </c>
      <c r="CC39">
        <f t="shared" si="5"/>
        <v>9</v>
      </c>
      <c r="CD39" s="2">
        <f t="shared" si="0"/>
        <v>4.4999999999999998E-2</v>
      </c>
      <c r="CE39" s="4">
        <f t="shared" si="1"/>
        <v>1854.9859945146509</v>
      </c>
      <c r="CF39" s="1">
        <f t="shared" si="2"/>
        <v>2533.4265491294036</v>
      </c>
      <c r="CG39" s="4">
        <f t="shared" si="3"/>
        <v>0</v>
      </c>
      <c r="CH39" s="4">
        <f>IF(CJ38&lt;1,0,IF($CG$14=9,$CG$13,0))</f>
        <v>0</v>
      </c>
      <c r="CI39" s="4">
        <f t="shared" si="6"/>
        <v>678.44055461475273</v>
      </c>
      <c r="CJ39" s="4">
        <f t="shared" si="4"/>
        <v>493984.49131595885</v>
      </c>
      <c r="CL39" s="129">
        <f t="shared" ref="CL39:CL102" si="17">(CO38*($CL$35*13.85))/360</f>
        <v>864.23502969688911</v>
      </c>
      <c r="CM39" s="1">
        <f t="shared" si="14"/>
        <v>1266.7132745647018</v>
      </c>
      <c r="CN39" s="1">
        <f t="shared" si="15"/>
        <v>402.47824486781269</v>
      </c>
      <c r="CO39" s="129">
        <f t="shared" si="16"/>
        <v>498794.65082192741</v>
      </c>
      <c r="CP39" s="130">
        <v>3</v>
      </c>
    </row>
    <row r="40" spans="1:98" x14ac:dyDescent="0.25">
      <c r="A40" s="111">
        <f t="shared" si="7"/>
        <v>4</v>
      </c>
      <c r="B40" s="112">
        <f t="shared" si="8"/>
        <v>4.4999999999999998E-2</v>
      </c>
      <c r="C40" s="113">
        <f t="shared" si="9"/>
        <v>1867.5648892305401</v>
      </c>
      <c r="D40" s="114">
        <f t="shared" si="10"/>
        <v>2533.4265491294036</v>
      </c>
      <c r="E40" s="113">
        <f t="shared" si="11"/>
        <v>0</v>
      </c>
      <c r="F40" s="113"/>
      <c r="G40" s="113">
        <f>IF(I39&lt;1,0,IF($E$14=4,$E$13,0))</f>
        <v>0</v>
      </c>
      <c r="H40" s="113">
        <f t="shared" si="12"/>
        <v>665.86165989886354</v>
      </c>
      <c r="I40" s="147">
        <f t="shared" si="13"/>
        <v>497351.44213491183</v>
      </c>
      <c r="J40" s="20"/>
      <c r="L40" s="13" t="s">
        <v>45</v>
      </c>
      <c r="N40" s="131"/>
      <c r="O40" s="133">
        <f t="shared" ref="O40:O47" si="18">O39-($O$36-$O$48)/12</f>
        <v>496447.62436257396</v>
      </c>
      <c r="P40" s="54"/>
      <c r="Q40" s="123">
        <f>CJ34</f>
        <v>497351.44213491183</v>
      </c>
      <c r="R40" s="22"/>
      <c r="S40" s="145">
        <f>SUM($C$37:C40)</f>
        <v>7485.1483314294865</v>
      </c>
      <c r="T40" s="127"/>
      <c r="U40" s="123">
        <f>SUM(CE29:CE34)</f>
        <v>7485.1483314294865</v>
      </c>
      <c r="V40" s="22"/>
      <c r="W40" s="146">
        <f>MONTHLYANALYSISWORKSHEET!P12</f>
        <v>205.83333333333334</v>
      </c>
      <c r="X40" s="22"/>
      <c r="Y40" s="22"/>
      <c r="AD40" s="3" t="s">
        <v>45</v>
      </c>
      <c r="CC40">
        <f t="shared" si="5"/>
        <v>10</v>
      </c>
      <c r="CD40" s="2">
        <f t="shared" si="0"/>
        <v>4.4999999999999998E-2</v>
      </c>
      <c r="CE40" s="4">
        <f t="shared" si="1"/>
        <v>1852.4418424348453</v>
      </c>
      <c r="CF40" s="1">
        <f t="shared" si="2"/>
        <v>2533.4265491294036</v>
      </c>
      <c r="CG40" s="4">
        <f t="shared" si="3"/>
        <v>0</v>
      </c>
      <c r="CH40" s="4">
        <f>IF(CJ39&lt;1,0,IF($CG$14=10,$CG$13,0))</f>
        <v>0</v>
      </c>
      <c r="CI40" s="4">
        <f t="shared" si="6"/>
        <v>680.98470669455833</v>
      </c>
      <c r="CJ40" s="4">
        <f t="shared" si="4"/>
        <v>493303.5066092643</v>
      </c>
      <c r="CL40" s="129">
        <f t="shared" si="17"/>
        <v>863.53823923546179</v>
      </c>
      <c r="CM40" s="1">
        <f t="shared" si="14"/>
        <v>1266.7132745647018</v>
      </c>
      <c r="CN40" s="1">
        <f t="shared" si="15"/>
        <v>403.17503532924002</v>
      </c>
      <c r="CO40" s="129">
        <f t="shared" si="16"/>
        <v>498391.47578659817</v>
      </c>
      <c r="CP40" s="130">
        <v>4</v>
      </c>
    </row>
    <row r="41" spans="1:98" x14ac:dyDescent="0.25">
      <c r="A41" s="111">
        <f t="shared" si="7"/>
        <v>5</v>
      </c>
      <c r="B41" s="112">
        <f t="shared" si="8"/>
        <v>4.4999999999999998E-2</v>
      </c>
      <c r="C41" s="113">
        <f t="shared" si="9"/>
        <v>1865.0679080059192</v>
      </c>
      <c r="D41" s="114">
        <f t="shared" si="10"/>
        <v>2533.4265491294036</v>
      </c>
      <c r="E41" s="113">
        <f t="shared" si="11"/>
        <v>0</v>
      </c>
      <c r="F41" s="113"/>
      <c r="G41" s="113">
        <f>IF(I40&lt;1,0,IF($E$14=5,$E$13,0))</f>
        <v>0</v>
      </c>
      <c r="H41" s="113">
        <f t="shared" si="12"/>
        <v>668.3586411234844</v>
      </c>
      <c r="I41" s="147">
        <f t="shared" si="13"/>
        <v>496683.08349378838</v>
      </c>
      <c r="J41" s="20"/>
      <c r="N41" s="131"/>
      <c r="O41" s="133">
        <f t="shared" si="18"/>
        <v>495559.53045321745</v>
      </c>
      <c r="P41" s="54"/>
      <c r="Q41" s="123">
        <f>CJ35</f>
        <v>496683.08349378838</v>
      </c>
      <c r="R41" s="22"/>
      <c r="S41" s="145">
        <f>SUM($C$37:C41)</f>
        <v>9350.2162394354054</v>
      </c>
      <c r="T41" s="127"/>
      <c r="U41" s="123">
        <f>SUM(CE29:CE35)</f>
        <v>9350.2162394354054</v>
      </c>
      <c r="V41" s="22"/>
      <c r="W41" s="146">
        <f>MONTHLYANALYSISWORKSHEET!P13</f>
        <v>243.75</v>
      </c>
      <c r="X41" s="22"/>
      <c r="Y41" s="22"/>
      <c r="AD41" s="3" t="s">
        <v>45</v>
      </c>
      <c r="CC41">
        <f t="shared" si="5"/>
        <v>11</v>
      </c>
      <c r="CD41" s="2">
        <f t="shared" si="0"/>
        <v>4.4999999999999998E-2</v>
      </c>
      <c r="CE41" s="4">
        <f t="shared" si="1"/>
        <v>1849.8881497847408</v>
      </c>
      <c r="CF41" s="1">
        <f t="shared" si="2"/>
        <v>2533.4265491294036</v>
      </c>
      <c r="CG41" s="4">
        <f t="shared" si="3"/>
        <v>0</v>
      </c>
      <c r="CH41" s="4">
        <f>IF(CJ40&lt;1,0,IF($CG$14=11,$CG$13,0))</f>
        <v>0</v>
      </c>
      <c r="CI41" s="4">
        <f t="shared" si="6"/>
        <v>683.53839934466282</v>
      </c>
      <c r="CJ41" s="4">
        <f t="shared" si="4"/>
        <v>492619.96820991964</v>
      </c>
      <c r="CL41" s="129">
        <f t="shared" si="17"/>
        <v>862.84024245554804</v>
      </c>
      <c r="CM41" s="1">
        <f t="shared" si="14"/>
        <v>1266.7132745647018</v>
      </c>
      <c r="CN41" s="1">
        <f t="shared" si="15"/>
        <v>403.87303210915377</v>
      </c>
      <c r="CO41" s="129">
        <f t="shared" si="16"/>
        <v>497987.60275448899</v>
      </c>
      <c r="CP41" s="130">
        <v>5</v>
      </c>
    </row>
    <row r="42" spans="1:98" x14ac:dyDescent="0.25">
      <c r="A42" s="111">
        <f t="shared" si="7"/>
        <v>6</v>
      </c>
      <c r="B42" s="112">
        <f t="shared" si="8"/>
        <v>4.4999999999999998E-2</v>
      </c>
      <c r="C42" s="113">
        <f t="shared" si="9"/>
        <v>1862.561563101706</v>
      </c>
      <c r="D42" s="114">
        <f t="shared" si="10"/>
        <v>2533.4265491294036</v>
      </c>
      <c r="E42" s="113">
        <f t="shared" si="11"/>
        <v>0</v>
      </c>
      <c r="F42" s="113"/>
      <c r="G42" s="113">
        <f>IF(I41&lt;1,0,IF($E$14=6,$E$13,0))</f>
        <v>0</v>
      </c>
      <c r="H42" s="113">
        <f t="shared" si="12"/>
        <v>670.86498602769757</v>
      </c>
      <c r="I42" s="147">
        <f t="shared" si="13"/>
        <v>496012.21850776067</v>
      </c>
      <c r="J42" s="20"/>
      <c r="N42" s="131"/>
      <c r="O42" s="133">
        <f t="shared" si="18"/>
        <v>494671.43654386094</v>
      </c>
      <c r="P42" s="54"/>
      <c r="Q42" s="123">
        <f>CJ36</f>
        <v>496012.21850776067</v>
      </c>
      <c r="R42" s="22"/>
      <c r="S42" s="145">
        <f>SUM($C$37:C42)</f>
        <v>11212.777802537112</v>
      </c>
      <c r="T42" s="127"/>
      <c r="U42" s="123">
        <f>SUM($CE$29:CE36)</f>
        <v>11212.777802537112</v>
      </c>
      <c r="V42" s="22"/>
      <c r="W42" s="146">
        <f>MONTHLYANALYSISWORKSHEET!P14</f>
        <v>276.25</v>
      </c>
      <c r="X42" s="22"/>
      <c r="Y42" s="22"/>
      <c r="AD42" s="3" t="s">
        <v>45</v>
      </c>
      <c r="CC42">
        <f t="shared" si="5"/>
        <v>12</v>
      </c>
      <c r="CD42" s="2">
        <f t="shared" si="0"/>
        <v>4.4999999999999998E-2</v>
      </c>
      <c r="CE42" s="4">
        <f t="shared" si="1"/>
        <v>1847.3248807871985</v>
      </c>
      <c r="CF42" s="1">
        <f t="shared" si="2"/>
        <v>2533.4265491294036</v>
      </c>
      <c r="CG42" s="4">
        <f t="shared" si="3"/>
        <v>0</v>
      </c>
      <c r="CH42" s="4">
        <f>IF(CJ41&lt;1,0,IF($CG$14=12,$CG$13,0))</f>
        <v>0</v>
      </c>
      <c r="CI42" s="4">
        <f t="shared" si="6"/>
        <v>686.10166834220513</v>
      </c>
      <c r="CJ42" s="4">
        <f t="shared" si="4"/>
        <v>491933.86654157744</v>
      </c>
      <c r="CL42" s="129">
        <f t="shared" si="17"/>
        <v>862.14103726870894</v>
      </c>
      <c r="CM42" s="1">
        <f t="shared" si="14"/>
        <v>1266.7132745647018</v>
      </c>
      <c r="CN42" s="1">
        <f t="shared" si="15"/>
        <v>404.57223729599286</v>
      </c>
      <c r="CO42" s="129">
        <f t="shared" si="16"/>
        <v>497583.03051719302</v>
      </c>
      <c r="CP42" s="130">
        <v>6</v>
      </c>
    </row>
    <row r="43" spans="1:98" x14ac:dyDescent="0.25">
      <c r="A43" s="111">
        <f t="shared" si="7"/>
        <v>7</v>
      </c>
      <c r="B43" s="112">
        <f t="shared" si="8"/>
        <v>4.4999999999999998E-2</v>
      </c>
      <c r="C43" s="113">
        <f t="shared" si="9"/>
        <v>1860.0458194041023</v>
      </c>
      <c r="D43" s="114">
        <f t="shared" si="10"/>
        <v>2533.4265491294036</v>
      </c>
      <c r="E43" s="113">
        <f t="shared" si="11"/>
        <v>0</v>
      </c>
      <c r="F43" s="113"/>
      <c r="G43" s="113">
        <f>IF(I42&lt;1,0,IF($E$14=7,$E$13,0))</f>
        <v>0</v>
      </c>
      <c r="H43" s="113">
        <f t="shared" si="12"/>
        <v>673.38072972530131</v>
      </c>
      <c r="I43" s="147">
        <f t="shared" si="13"/>
        <v>495338.83777803538</v>
      </c>
      <c r="J43" s="20"/>
      <c r="N43" s="131"/>
      <c r="O43" s="133">
        <f t="shared" si="18"/>
        <v>493783.34263450443</v>
      </c>
      <c r="P43" s="54"/>
      <c r="Q43" s="123">
        <f t="shared" ref="Q43:Q106" si="19">CJ37</f>
        <v>495338.83777803538</v>
      </c>
      <c r="R43" s="22"/>
      <c r="S43" s="145">
        <f>SUM($C$37:C43)</f>
        <v>13072.823621941214</v>
      </c>
      <c r="T43" s="127"/>
      <c r="U43" s="123">
        <f>SUM($CE$29:CE37)</f>
        <v>13072.823621941214</v>
      </c>
      <c r="V43" s="22"/>
      <c r="W43" s="146">
        <f>MONTHLYANALYSISWORKSHEET!P15</f>
        <v>303.33333333333331</v>
      </c>
      <c r="X43" s="22"/>
      <c r="Y43" s="22"/>
      <c r="AD43" s="3" t="s">
        <v>45</v>
      </c>
      <c r="CC43">
        <f t="shared" si="5"/>
        <v>13</v>
      </c>
      <c r="CD43" s="2">
        <f t="shared" si="0"/>
        <v>4.4999999999999998E-2</v>
      </c>
      <c r="CE43" s="4">
        <f t="shared" si="1"/>
        <v>1844.7519995309153</v>
      </c>
      <c r="CF43" s="1">
        <f t="shared" si="2"/>
        <v>2533.4265491294036</v>
      </c>
      <c r="CG43" s="4">
        <f t="shared" si="3"/>
        <v>0</v>
      </c>
      <c r="CH43" s="4">
        <f>IF(CJ42&lt;1,0,CH29)</f>
        <v>0</v>
      </c>
      <c r="CI43" s="4">
        <f t="shared" si="6"/>
        <v>688.67454959848828</v>
      </c>
      <c r="CJ43" s="4">
        <f t="shared" si="4"/>
        <v>491245.19199197897</v>
      </c>
      <c r="CL43" s="129">
        <f t="shared" si="17"/>
        <v>861.44062158289034</v>
      </c>
      <c r="CM43" s="1">
        <f t="shared" si="14"/>
        <v>1266.7132745647018</v>
      </c>
      <c r="CN43" s="1">
        <f t="shared" si="15"/>
        <v>405.27265298181146</v>
      </c>
      <c r="CO43" s="129">
        <f t="shared" si="16"/>
        <v>497177.75786421122</v>
      </c>
      <c r="CP43" s="130">
        <v>7</v>
      </c>
    </row>
    <row r="44" spans="1:98" x14ac:dyDescent="0.25">
      <c r="A44" s="111">
        <f t="shared" si="7"/>
        <v>8</v>
      </c>
      <c r="B44" s="112">
        <f t="shared" si="8"/>
        <v>4.4999999999999998E-2</v>
      </c>
      <c r="C44" s="113">
        <f t="shared" si="9"/>
        <v>1857.5206416676326</v>
      </c>
      <c r="D44" s="114">
        <f t="shared" si="10"/>
        <v>2533.4265491294036</v>
      </c>
      <c r="E44" s="113">
        <f t="shared" si="11"/>
        <v>0</v>
      </c>
      <c r="F44" s="113"/>
      <c r="G44" s="113">
        <f>IF(I43&lt;1,0,IF($E$14=8,$E$13,0))</f>
        <v>0</v>
      </c>
      <c r="H44" s="113">
        <f t="shared" si="12"/>
        <v>675.90590746177099</v>
      </c>
      <c r="I44" s="147">
        <f t="shared" si="13"/>
        <v>494662.93187057361</v>
      </c>
      <c r="J44" s="20"/>
      <c r="N44" s="131"/>
      <c r="O44" s="133">
        <f t="shared" si="18"/>
        <v>492895.24872514792</v>
      </c>
      <c r="P44" s="54"/>
      <c r="Q44" s="123">
        <f t="shared" si="19"/>
        <v>494662.93187057361</v>
      </c>
      <c r="R44" s="22"/>
      <c r="S44" s="145">
        <f>SUM($C$37:C44)</f>
        <v>14930.344263608846</v>
      </c>
      <c r="T44" s="127"/>
      <c r="U44" s="123">
        <f>SUM($CE$29:CE38)</f>
        <v>14930.344263608846</v>
      </c>
      <c r="V44" s="22"/>
      <c r="W44" s="146">
        <f>MONTHLYANALYSISWORKSHEET!P16</f>
        <v>325</v>
      </c>
      <c r="X44" s="22"/>
      <c r="Y44" s="22"/>
      <c r="AD44" s="3" t="s">
        <v>45</v>
      </c>
      <c r="CC44">
        <f t="shared" si="5"/>
        <v>14</v>
      </c>
      <c r="CD44" s="2">
        <f t="shared" si="0"/>
        <v>4.4999999999999998E-2</v>
      </c>
      <c r="CE44" s="4">
        <f t="shared" si="1"/>
        <v>1842.1694699699208</v>
      </c>
      <c r="CF44" s="1">
        <f t="shared" si="2"/>
        <v>2533.4265491294036</v>
      </c>
      <c r="CG44" s="4">
        <f t="shared" si="3"/>
        <v>0</v>
      </c>
      <c r="CH44" s="4">
        <f>IF(CJ43&lt;1,0,CH30)</f>
        <v>0</v>
      </c>
      <c r="CI44" s="4">
        <f t="shared" si="6"/>
        <v>691.25707915948283</v>
      </c>
      <c r="CJ44" s="4">
        <f t="shared" si="4"/>
        <v>490553.93491281947</v>
      </c>
      <c r="CL44" s="129">
        <f t="shared" si="17"/>
        <v>860.73899330241568</v>
      </c>
      <c r="CM44" s="1">
        <f t="shared" si="14"/>
        <v>1266.7132745647018</v>
      </c>
      <c r="CN44" s="1">
        <f t="shared" si="15"/>
        <v>405.97428126228613</v>
      </c>
      <c r="CO44" s="129">
        <f t="shared" si="16"/>
        <v>496771.78358294896</v>
      </c>
      <c r="CP44" s="130">
        <v>8</v>
      </c>
    </row>
    <row r="45" spans="1:98" x14ac:dyDescent="0.25">
      <c r="A45" s="111">
        <f t="shared" si="7"/>
        <v>9</v>
      </c>
      <c r="B45" s="112">
        <f t="shared" si="8"/>
        <v>4.4999999999999998E-2</v>
      </c>
      <c r="C45" s="113">
        <f t="shared" si="9"/>
        <v>1854.9859945146509</v>
      </c>
      <c r="D45" s="114">
        <f t="shared" si="10"/>
        <v>2533.4265491294036</v>
      </c>
      <c r="E45" s="113">
        <f t="shared" si="11"/>
        <v>0</v>
      </c>
      <c r="F45" s="113"/>
      <c r="G45" s="113">
        <f>IF(I44&lt;1,0,IF($E$14=9,$E$13,0))</f>
        <v>0</v>
      </c>
      <c r="H45" s="113">
        <f t="shared" si="12"/>
        <v>678.44055461475273</v>
      </c>
      <c r="I45" s="147">
        <f t="shared" si="13"/>
        <v>493984.49131595885</v>
      </c>
      <c r="J45" s="20"/>
      <c r="N45" s="131"/>
      <c r="O45" s="133">
        <f t="shared" si="18"/>
        <v>492007.15481579141</v>
      </c>
      <c r="P45" s="54"/>
      <c r="Q45" s="123">
        <f t="shared" si="19"/>
        <v>493984.49131595885</v>
      </c>
      <c r="R45" s="22"/>
      <c r="S45" s="145">
        <f>SUM($C$37:C45)</f>
        <v>16785.330258123497</v>
      </c>
      <c r="T45" s="127"/>
      <c r="U45" s="123">
        <f>SUM($CE$29:CE39)</f>
        <v>16785.330258123497</v>
      </c>
      <c r="V45" s="22"/>
      <c r="W45" s="146">
        <f>MONTHLYANALYSISWORKSHEET!P17</f>
        <v>341.25</v>
      </c>
      <c r="X45" s="22"/>
      <c r="Y45" s="22"/>
      <c r="AD45" s="3" t="s">
        <v>45</v>
      </c>
      <c r="CC45">
        <f t="shared" si="5"/>
        <v>15</v>
      </c>
      <c r="CD45" s="2">
        <f t="shared" si="0"/>
        <v>4.4999999999999998E-2</v>
      </c>
      <c r="CE45" s="4">
        <f t="shared" si="1"/>
        <v>1839.5772559230729</v>
      </c>
      <c r="CF45" s="1">
        <f t="shared" si="2"/>
        <v>2533.4265491294036</v>
      </c>
      <c r="CG45" s="4">
        <f t="shared" si="3"/>
        <v>0</v>
      </c>
      <c r="CH45" s="4">
        <f>IF(CJ44&lt;1,0,CH31)</f>
        <v>0</v>
      </c>
      <c r="CI45" s="4">
        <f t="shared" si="6"/>
        <v>693.84929320633069</v>
      </c>
      <c r="CJ45" s="4">
        <f t="shared" si="4"/>
        <v>489860.08561961312</v>
      </c>
      <c r="CL45" s="129">
        <f t="shared" si="17"/>
        <v>860.03615032798029</v>
      </c>
      <c r="CM45" s="1">
        <f t="shared" si="14"/>
        <v>1266.7132745647018</v>
      </c>
      <c r="CN45" s="1">
        <f t="shared" si="15"/>
        <v>406.67712423672151</v>
      </c>
      <c r="CO45" s="129">
        <f t="shared" si="16"/>
        <v>496365.10645871225</v>
      </c>
      <c r="CP45" s="130">
        <v>9</v>
      </c>
    </row>
    <row r="46" spans="1:98" x14ac:dyDescent="0.25">
      <c r="A46" s="111">
        <f t="shared" si="7"/>
        <v>10</v>
      </c>
      <c r="B46" s="112">
        <f t="shared" si="8"/>
        <v>4.4999999999999998E-2</v>
      </c>
      <c r="C46" s="113">
        <f t="shared" si="9"/>
        <v>1852.4418424348453</v>
      </c>
      <c r="D46" s="114">
        <f t="shared" si="10"/>
        <v>2533.4265491294036</v>
      </c>
      <c r="E46" s="113">
        <f t="shared" si="11"/>
        <v>0</v>
      </c>
      <c r="F46" s="113"/>
      <c r="G46" s="113">
        <f>IF(I45&lt;1,0,IF($E$14=10,$E$13,0))</f>
        <v>0</v>
      </c>
      <c r="H46" s="113">
        <f t="shared" si="12"/>
        <v>680.98470669455833</v>
      </c>
      <c r="I46" s="147">
        <f t="shared" si="13"/>
        <v>493303.5066092643</v>
      </c>
      <c r="J46" s="20"/>
      <c r="N46" s="131"/>
      <c r="O46" s="133">
        <f t="shared" si="18"/>
        <v>491119.0609064349</v>
      </c>
      <c r="P46" s="54"/>
      <c r="Q46" s="123">
        <f t="shared" si="19"/>
        <v>493303.5066092643</v>
      </c>
      <c r="R46" s="22"/>
      <c r="S46" s="145">
        <f>SUM($C$37:C46)</f>
        <v>18637.772100558341</v>
      </c>
      <c r="T46" s="127"/>
      <c r="U46" s="123">
        <f>SUM($CE$29:CE40)</f>
        <v>18637.772100558341</v>
      </c>
      <c r="V46" s="22"/>
      <c r="W46" s="146">
        <f>MONTHLYANALYSISWORKSHEET!P18</f>
        <v>352.08333333333331</v>
      </c>
      <c r="X46" s="22"/>
      <c r="Y46" s="22"/>
      <c r="AD46" s="3" t="s">
        <v>45</v>
      </c>
      <c r="CC46">
        <f t="shared" si="5"/>
        <v>16</v>
      </c>
      <c r="CD46" s="2">
        <f t="shared" si="0"/>
        <v>4.4999999999999998E-2</v>
      </c>
      <c r="CE46" s="4">
        <f t="shared" si="1"/>
        <v>1836.9753210735491</v>
      </c>
      <c r="CF46" s="1">
        <f t="shared" si="2"/>
        <v>2533.4265491294036</v>
      </c>
      <c r="CG46" s="4">
        <f t="shared" si="3"/>
        <v>0</v>
      </c>
      <c r="CH46" s="4">
        <f t="shared" ref="CH46:CH106" si="20">IF(CJ45&lt;1,0,CH34)</f>
        <v>0</v>
      </c>
      <c r="CI46" s="4">
        <f t="shared" si="6"/>
        <v>696.45122805585447</v>
      </c>
      <c r="CJ46" s="4">
        <f t="shared" si="4"/>
        <v>489163.63439155725</v>
      </c>
      <c r="CL46" s="129">
        <f t="shared" si="17"/>
        <v>859.33209055664543</v>
      </c>
      <c r="CM46" s="1">
        <f t="shared" si="14"/>
        <v>1266.7132745647018</v>
      </c>
      <c r="CN46" s="1">
        <f t="shared" si="15"/>
        <v>407.38118400805638</v>
      </c>
      <c r="CO46" s="129">
        <f t="shared" si="16"/>
        <v>495957.72527470422</v>
      </c>
      <c r="CP46" s="130">
        <v>10</v>
      </c>
    </row>
    <row r="47" spans="1:98" x14ac:dyDescent="0.25">
      <c r="A47" s="111">
        <f t="shared" si="7"/>
        <v>11</v>
      </c>
      <c r="B47" s="112">
        <f t="shared" si="8"/>
        <v>4.4999999999999998E-2</v>
      </c>
      <c r="C47" s="113">
        <f t="shared" si="9"/>
        <v>1849.8881497847408</v>
      </c>
      <c r="D47" s="114">
        <f t="shared" si="10"/>
        <v>2533.4265491294036</v>
      </c>
      <c r="E47" s="113">
        <f t="shared" si="11"/>
        <v>0</v>
      </c>
      <c r="F47" s="113"/>
      <c r="G47" s="113">
        <f>IF(I46&lt;1,0,IF($E$14=11,$E$13,0))</f>
        <v>0</v>
      </c>
      <c r="H47" s="113">
        <f t="shared" si="12"/>
        <v>683.53839934466282</v>
      </c>
      <c r="I47" s="147">
        <f t="shared" si="13"/>
        <v>492619.96820991964</v>
      </c>
      <c r="J47" s="20"/>
      <c r="N47" s="131"/>
      <c r="O47" s="133">
        <f t="shared" si="18"/>
        <v>490230.96699707839</v>
      </c>
      <c r="P47" s="54"/>
      <c r="Q47" s="123">
        <f t="shared" si="19"/>
        <v>492619.96820991964</v>
      </c>
      <c r="R47" s="22"/>
      <c r="S47" s="145">
        <f>SUM($C$37:C47)</f>
        <v>20487.66025034308</v>
      </c>
      <c r="T47" s="127"/>
      <c r="U47" s="123">
        <f>SUM($CE$29:CE41)</f>
        <v>20487.66025034308</v>
      </c>
      <c r="V47" s="22"/>
      <c r="W47" s="146">
        <f>MONTHLYANALYSISWORKSHEET!P19</f>
        <v>357.5</v>
      </c>
      <c r="X47" s="22"/>
      <c r="Y47" s="22"/>
      <c r="AD47" s="3" t="s">
        <v>45</v>
      </c>
      <c r="CC47">
        <f t="shared" si="5"/>
        <v>17</v>
      </c>
      <c r="CD47" s="2">
        <f t="shared" si="0"/>
        <v>4.4999999999999998E-2</v>
      </c>
      <c r="CE47" s="4">
        <f t="shared" si="1"/>
        <v>1834.3636289683393</v>
      </c>
      <c r="CF47" s="1">
        <f t="shared" si="2"/>
        <v>2533.4265491294036</v>
      </c>
      <c r="CG47" s="4">
        <f t="shared" si="3"/>
        <v>0</v>
      </c>
      <c r="CH47" s="4">
        <f t="shared" si="20"/>
        <v>0</v>
      </c>
      <c r="CI47" s="4">
        <f t="shared" si="6"/>
        <v>699.06292016106431</v>
      </c>
      <c r="CJ47" s="4">
        <f t="shared" si="4"/>
        <v>488464.57147139619</v>
      </c>
      <c r="CL47" s="129">
        <f t="shared" si="17"/>
        <v>858.6268118818316</v>
      </c>
      <c r="CM47" s="1">
        <f t="shared" si="14"/>
        <v>1266.7132745647018</v>
      </c>
      <c r="CN47" s="1">
        <f t="shared" si="15"/>
        <v>408.08646268287021</v>
      </c>
      <c r="CO47" s="129">
        <f t="shared" si="16"/>
        <v>495549.63881202135</v>
      </c>
      <c r="CP47" s="130">
        <v>11</v>
      </c>
    </row>
    <row r="48" spans="1:98" x14ac:dyDescent="0.25">
      <c r="A48" s="111">
        <f t="shared" si="7"/>
        <v>12</v>
      </c>
      <c r="B48" s="112">
        <f t="shared" si="8"/>
        <v>4.4999999999999998E-2</v>
      </c>
      <c r="C48" s="113">
        <f t="shared" si="9"/>
        <v>1847.3248807871985</v>
      </c>
      <c r="D48" s="114">
        <f t="shared" si="10"/>
        <v>2533.4265491294036</v>
      </c>
      <c r="E48" s="113">
        <f t="shared" si="11"/>
        <v>0</v>
      </c>
      <c r="F48" s="113"/>
      <c r="G48" s="113">
        <f>IF(I47&lt;1,0,IF($E$14=12,$E$13,0))</f>
        <v>0</v>
      </c>
      <c r="H48" s="113">
        <f t="shared" si="12"/>
        <v>686.10166834220513</v>
      </c>
      <c r="I48" s="147">
        <f t="shared" si="13"/>
        <v>491933.86654157744</v>
      </c>
      <c r="J48" s="20"/>
      <c r="N48" s="131">
        <v>1</v>
      </c>
      <c r="O48" s="133">
        <f>CO62</f>
        <v>489342.87308772182</v>
      </c>
      <c r="P48" s="54"/>
      <c r="Q48" s="123">
        <f t="shared" si="19"/>
        <v>491933.86654157744</v>
      </c>
      <c r="R48" s="22"/>
      <c r="S48" s="145">
        <f>SUM($C$37:C48)</f>
        <v>22334.985131130277</v>
      </c>
      <c r="T48" s="127">
        <v>1</v>
      </c>
      <c r="U48" s="123">
        <f>SUM($CE$29:CE42)</f>
        <v>22334.985131130277</v>
      </c>
      <c r="V48" s="22"/>
      <c r="W48" s="146">
        <f>MONTHLYANALYSISWORKSHEET!P20</f>
        <v>357.5</v>
      </c>
      <c r="X48" s="22"/>
      <c r="Y48" s="22"/>
      <c r="AD48" s="3" t="s">
        <v>45</v>
      </c>
      <c r="CC48">
        <f t="shared" si="5"/>
        <v>18</v>
      </c>
      <c r="CD48" s="2">
        <f t="shared" si="0"/>
        <v>4.4999999999999998E-2</v>
      </c>
      <c r="CE48" s="4">
        <f t="shared" si="1"/>
        <v>1831.7421430177355</v>
      </c>
      <c r="CF48" s="1">
        <f t="shared" si="2"/>
        <v>2533.4265491294036</v>
      </c>
      <c r="CG48" s="4">
        <f t="shared" si="3"/>
        <v>0</v>
      </c>
      <c r="CH48" s="4">
        <f t="shared" si="20"/>
        <v>0</v>
      </c>
      <c r="CI48" s="4">
        <f t="shared" si="6"/>
        <v>701.68440611166807</v>
      </c>
      <c r="CJ48" s="4">
        <f t="shared" si="4"/>
        <v>487762.88706528454</v>
      </c>
      <c r="CL48" s="129">
        <f t="shared" si="17"/>
        <v>857.92031219331193</v>
      </c>
      <c r="CM48" s="1">
        <f t="shared" si="14"/>
        <v>1266.7132745647018</v>
      </c>
      <c r="CN48" s="1">
        <f t="shared" si="15"/>
        <v>408.79296237138988</v>
      </c>
      <c r="CO48" s="129">
        <f t="shared" si="16"/>
        <v>495140.84584964998</v>
      </c>
      <c r="CP48" s="130">
        <v>12</v>
      </c>
    </row>
    <row r="49" spans="1:94" x14ac:dyDescent="0.25">
      <c r="A49" s="111">
        <f t="shared" si="7"/>
        <v>13</v>
      </c>
      <c r="B49" s="112">
        <f t="shared" si="8"/>
        <v>4.4999999999999998E-2</v>
      </c>
      <c r="C49" s="113">
        <f t="shared" si="9"/>
        <v>1844.7519995309153</v>
      </c>
      <c r="D49" s="114">
        <f t="shared" si="10"/>
        <v>2533.4265491294036</v>
      </c>
      <c r="E49" s="113">
        <f t="shared" si="11"/>
        <v>0</v>
      </c>
      <c r="F49" s="113"/>
      <c r="G49" s="113">
        <f t="shared" ref="G49:G80" si="21">IF(I48&gt;1,IF(G37&gt;1,IF(I48&lt;$E$13,(I48-D49+C49),G37),0),0)</f>
        <v>0</v>
      </c>
      <c r="H49" s="113">
        <f t="shared" si="12"/>
        <v>688.67454959848828</v>
      </c>
      <c r="I49" s="147">
        <f t="shared" si="13"/>
        <v>491245.19199197897</v>
      </c>
      <c r="J49" s="20"/>
      <c r="N49" s="131"/>
      <c r="O49" s="133">
        <f>O48-($O$48-$O$60)/12</f>
        <v>488413.92665850994</v>
      </c>
      <c r="P49" s="54"/>
      <c r="Q49" s="123">
        <f t="shared" si="19"/>
        <v>491245.19199197897</v>
      </c>
      <c r="R49" s="22"/>
      <c r="S49" s="145">
        <f>SUM($C$37:C49)</f>
        <v>24179.737130661193</v>
      </c>
      <c r="T49" s="127"/>
      <c r="U49" s="123">
        <f>SUM($CE$29:CE43)</f>
        <v>24179.737130661193</v>
      </c>
      <c r="V49" s="22"/>
      <c r="W49" s="146">
        <f>MONTHLYANALYSISWORKSHEET!P21</f>
        <v>417.08333333333331</v>
      </c>
      <c r="X49" s="22"/>
      <c r="Y49" s="22"/>
      <c r="AD49" s="3" t="s">
        <v>45</v>
      </c>
      <c r="CC49">
        <f t="shared" si="5"/>
        <v>19</v>
      </c>
      <c r="CD49" s="2">
        <f t="shared" si="0"/>
        <v>4.4999999999999998E-2</v>
      </c>
      <c r="CE49" s="4">
        <f t="shared" si="1"/>
        <v>1829.1108264948166</v>
      </c>
      <c r="CF49" s="1">
        <f t="shared" si="2"/>
        <v>2533.4265491294036</v>
      </c>
      <c r="CG49" s="4">
        <f t="shared" si="3"/>
        <v>0</v>
      </c>
      <c r="CH49" s="4">
        <f t="shared" si="20"/>
        <v>0</v>
      </c>
      <c r="CI49" s="4">
        <f t="shared" si="6"/>
        <v>704.31572263458702</v>
      </c>
      <c r="CJ49" s="4">
        <f t="shared" si="4"/>
        <v>487058.57134264993</v>
      </c>
      <c r="CL49" s="129">
        <f t="shared" si="17"/>
        <v>857.21258937720654</v>
      </c>
      <c r="CM49" s="1">
        <f t="shared" si="14"/>
        <v>1266.7132745647018</v>
      </c>
      <c r="CN49" s="1">
        <f t="shared" si="15"/>
        <v>409.50068518749526</v>
      </c>
      <c r="CO49" s="129">
        <f t="shared" si="16"/>
        <v>494731.34516446246</v>
      </c>
      <c r="CP49" s="130">
        <v>13</v>
      </c>
    </row>
    <row r="50" spans="1:94" x14ac:dyDescent="0.25">
      <c r="A50" s="111">
        <f t="shared" si="7"/>
        <v>14</v>
      </c>
      <c r="B50" s="112">
        <f t="shared" si="8"/>
        <v>4.4999999999999998E-2</v>
      </c>
      <c r="C50" s="113">
        <f t="shared" si="9"/>
        <v>1842.1694699699208</v>
      </c>
      <c r="D50" s="114">
        <f t="shared" si="10"/>
        <v>2533.4265491294036</v>
      </c>
      <c r="E50" s="113">
        <f t="shared" si="11"/>
        <v>0</v>
      </c>
      <c r="F50" s="113"/>
      <c r="G50" s="113">
        <f t="shared" si="21"/>
        <v>0</v>
      </c>
      <c r="H50" s="113">
        <f t="shared" si="12"/>
        <v>691.25707915948283</v>
      </c>
      <c r="I50" s="147">
        <f t="shared" si="13"/>
        <v>490553.93491281947</v>
      </c>
      <c r="J50" s="20"/>
      <c r="N50" s="131"/>
      <c r="O50" s="133">
        <f t="shared" ref="O50:O59" si="22">O49-($O$48-$O$60)/12</f>
        <v>487484.98022929806</v>
      </c>
      <c r="P50" s="54"/>
      <c r="Q50" s="123">
        <f t="shared" si="19"/>
        <v>490553.93491281947</v>
      </c>
      <c r="R50" s="22"/>
      <c r="S50" s="145">
        <f>SUM($C$37:C50)</f>
        <v>26021.906600631115</v>
      </c>
      <c r="T50" s="127"/>
      <c r="U50" s="123">
        <f>SUM($CE$29:CE44)</f>
        <v>26021.906600631115</v>
      </c>
      <c r="V50" s="22"/>
      <c r="W50" s="146">
        <f>MONTHLYANALYSISWORKSHEET!P22</f>
        <v>471.25</v>
      </c>
      <c r="X50" s="22"/>
      <c r="Y50" s="22"/>
      <c r="AD50" s="3" t="s">
        <v>45</v>
      </c>
      <c r="CC50">
        <f t="shared" si="5"/>
        <v>20</v>
      </c>
      <c r="CD50" s="2">
        <f t="shared" si="0"/>
        <v>4.4999999999999998E-2</v>
      </c>
      <c r="CE50" s="4">
        <f t="shared" si="1"/>
        <v>1826.4696425349371</v>
      </c>
      <c r="CF50" s="1">
        <f t="shared" si="2"/>
        <v>2533.4265491294036</v>
      </c>
      <c r="CG50" s="4">
        <f t="shared" si="3"/>
        <v>0</v>
      </c>
      <c r="CH50" s="4">
        <f t="shared" si="20"/>
        <v>0</v>
      </c>
      <c r="CI50" s="4">
        <f t="shared" si="6"/>
        <v>706.95690659446655</v>
      </c>
      <c r="CJ50" s="4">
        <f t="shared" si="4"/>
        <v>486351.61443605548</v>
      </c>
      <c r="CL50" s="129">
        <f t="shared" si="17"/>
        <v>856.50364131597564</v>
      </c>
      <c r="CM50" s="1">
        <f t="shared" si="14"/>
        <v>1266.7132745647018</v>
      </c>
      <c r="CN50" s="1">
        <f t="shared" si="15"/>
        <v>410.20963324872616</v>
      </c>
      <c r="CO50" s="129">
        <f t="shared" si="16"/>
        <v>494321.13553121372</v>
      </c>
      <c r="CP50" s="130">
        <v>14</v>
      </c>
    </row>
    <row r="51" spans="1:94" x14ac:dyDescent="0.25">
      <c r="A51" s="111">
        <f t="shared" si="7"/>
        <v>15</v>
      </c>
      <c r="B51" s="112">
        <f t="shared" si="8"/>
        <v>4.4999999999999998E-2</v>
      </c>
      <c r="C51" s="113">
        <f t="shared" si="9"/>
        <v>1839.5772559230729</v>
      </c>
      <c r="D51" s="114">
        <f t="shared" si="10"/>
        <v>2533.4265491294036</v>
      </c>
      <c r="E51" s="113">
        <f t="shared" si="11"/>
        <v>0</v>
      </c>
      <c r="F51" s="113"/>
      <c r="G51" s="113">
        <f t="shared" si="21"/>
        <v>0</v>
      </c>
      <c r="H51" s="113">
        <f t="shared" si="12"/>
        <v>693.84929320633069</v>
      </c>
      <c r="I51" s="147">
        <f t="shared" si="13"/>
        <v>489860.08561961312</v>
      </c>
      <c r="J51" s="20"/>
      <c r="N51" s="131"/>
      <c r="O51" s="133">
        <f t="shared" si="22"/>
        <v>486556.03380008618</v>
      </c>
      <c r="P51" s="54"/>
      <c r="Q51" s="123">
        <f t="shared" si="19"/>
        <v>489860.08561961312</v>
      </c>
      <c r="R51" s="22"/>
      <c r="S51" s="145">
        <f>SUM($C$37:C51)</f>
        <v>27861.483856554187</v>
      </c>
      <c r="T51" s="127"/>
      <c r="U51" s="123">
        <f>SUM($CE$29:CE45)</f>
        <v>27861.483856554187</v>
      </c>
      <c r="V51" s="22"/>
      <c r="W51" s="146">
        <f>MONTHLYANALYSISWORKSHEET!P23</f>
        <v>520</v>
      </c>
      <c r="X51" s="22"/>
      <c r="Y51" s="22"/>
      <c r="AD51" s="3" t="s">
        <v>45</v>
      </c>
      <c r="CC51">
        <f t="shared" si="5"/>
        <v>21</v>
      </c>
      <c r="CD51" s="2">
        <f t="shared" si="0"/>
        <v>4.4999999999999998E-2</v>
      </c>
      <c r="CE51" s="4">
        <f t="shared" si="1"/>
        <v>1823.8185541352079</v>
      </c>
      <c r="CF51" s="1">
        <f t="shared" si="2"/>
        <v>2533.4265491294036</v>
      </c>
      <c r="CG51" s="4">
        <f t="shared" si="3"/>
        <v>0</v>
      </c>
      <c r="CH51" s="4">
        <f t="shared" si="20"/>
        <v>0</v>
      </c>
      <c r="CI51" s="4">
        <f t="shared" si="6"/>
        <v>709.60799499419568</v>
      </c>
      <c r="CJ51" s="4">
        <f t="shared" si="4"/>
        <v>485642.00644106127</v>
      </c>
      <c r="CL51" s="129">
        <f t="shared" si="17"/>
        <v>855.79346588841372</v>
      </c>
      <c r="CM51" s="1">
        <f t="shared" si="14"/>
        <v>1266.7132745647018</v>
      </c>
      <c r="CN51" s="1">
        <f t="shared" si="15"/>
        <v>410.91980867628808</v>
      </c>
      <c r="CO51" s="129">
        <f t="shared" si="16"/>
        <v>493910.21572253742</v>
      </c>
      <c r="CP51" s="130">
        <v>15</v>
      </c>
    </row>
    <row r="52" spans="1:94" x14ac:dyDescent="0.25">
      <c r="A52" s="111">
        <f t="shared" si="7"/>
        <v>16</v>
      </c>
      <c r="B52" s="112">
        <f t="shared" si="8"/>
        <v>4.4999999999999998E-2</v>
      </c>
      <c r="C52" s="113">
        <f t="shared" si="9"/>
        <v>1836.9753210735491</v>
      </c>
      <c r="D52" s="114">
        <f t="shared" si="10"/>
        <v>2533.4265491294036</v>
      </c>
      <c r="E52" s="113">
        <f t="shared" si="11"/>
        <v>0</v>
      </c>
      <c r="F52" s="113"/>
      <c r="G52" s="113">
        <f t="shared" si="21"/>
        <v>0</v>
      </c>
      <c r="H52" s="113">
        <f t="shared" si="12"/>
        <v>696.45122805585447</v>
      </c>
      <c r="I52" s="147">
        <f t="shared" si="13"/>
        <v>489163.63439155725</v>
      </c>
      <c r="J52" s="20"/>
      <c r="N52" s="131"/>
      <c r="O52" s="133">
        <f t="shared" si="22"/>
        <v>485627.0873708743</v>
      </c>
      <c r="P52" s="54"/>
      <c r="Q52" s="123">
        <f t="shared" si="19"/>
        <v>489163.63439155725</v>
      </c>
      <c r="R52" s="22"/>
      <c r="S52" s="145">
        <f>SUM($C$37:C52)</f>
        <v>29698.459177627738</v>
      </c>
      <c r="T52" s="127"/>
      <c r="U52" s="123">
        <f>SUM($CE$29:CE46)</f>
        <v>29698.459177627738</v>
      </c>
      <c r="V52" s="22"/>
      <c r="W52" s="146">
        <f>MONTHLYANALYSISWORKSHEET!P24</f>
        <v>563.33333333333337</v>
      </c>
      <c r="X52" s="22"/>
      <c r="Y52" s="22"/>
      <c r="AD52" s="3" t="s">
        <v>45</v>
      </c>
      <c r="CC52">
        <f t="shared" si="5"/>
        <v>22</v>
      </c>
      <c r="CD52" s="2">
        <f t="shared" si="0"/>
        <v>4.4999999999999998E-2</v>
      </c>
      <c r="CE52" s="4">
        <f t="shared" si="1"/>
        <v>1821.1575241539795</v>
      </c>
      <c r="CF52" s="1">
        <f t="shared" si="2"/>
        <v>2533.4265491294036</v>
      </c>
      <c r="CG52" s="4">
        <f t="shared" si="3"/>
        <v>0</v>
      </c>
      <c r="CH52" s="4">
        <f t="shared" si="20"/>
        <v>0</v>
      </c>
      <c r="CI52" s="4">
        <f t="shared" si="6"/>
        <v>712.26902497542414</v>
      </c>
      <c r="CJ52" s="4">
        <f t="shared" si="4"/>
        <v>484929.73741608585</v>
      </c>
      <c r="CL52" s="129">
        <f t="shared" si="17"/>
        <v>855.08206096964295</v>
      </c>
      <c r="CM52" s="1">
        <f t="shared" si="14"/>
        <v>1266.7132745647018</v>
      </c>
      <c r="CN52" s="1">
        <f t="shared" si="15"/>
        <v>411.63121359505885</v>
      </c>
      <c r="CO52" s="129">
        <f t="shared" si="16"/>
        <v>493498.58450894238</v>
      </c>
      <c r="CP52" s="130">
        <v>16</v>
      </c>
    </row>
    <row r="53" spans="1:94" x14ac:dyDescent="0.25">
      <c r="A53" s="111">
        <f t="shared" si="7"/>
        <v>17</v>
      </c>
      <c r="B53" s="112">
        <f t="shared" si="8"/>
        <v>4.4999999999999998E-2</v>
      </c>
      <c r="C53" s="113">
        <f t="shared" si="9"/>
        <v>1834.3636289683393</v>
      </c>
      <c r="D53" s="114">
        <f t="shared" si="10"/>
        <v>2533.4265491294036</v>
      </c>
      <c r="E53" s="113">
        <f t="shared" si="11"/>
        <v>0</v>
      </c>
      <c r="F53" s="113"/>
      <c r="G53" s="113">
        <f t="shared" si="21"/>
        <v>0</v>
      </c>
      <c r="H53" s="113">
        <f t="shared" si="12"/>
        <v>699.06292016106431</v>
      </c>
      <c r="I53" s="147">
        <f t="shared" si="13"/>
        <v>488464.57147139619</v>
      </c>
      <c r="J53" s="20"/>
      <c r="N53" s="131"/>
      <c r="O53" s="133">
        <f t="shared" si="22"/>
        <v>484698.14094166242</v>
      </c>
      <c r="P53" s="54"/>
      <c r="Q53" s="123">
        <f t="shared" si="19"/>
        <v>488464.57147139619</v>
      </c>
      <c r="R53" s="22"/>
      <c r="S53" s="145">
        <f>SUM($C$37:C53)</f>
        <v>31532.822806596076</v>
      </c>
      <c r="T53" s="127"/>
      <c r="U53" s="123">
        <f>SUM($CE$29:CE47)</f>
        <v>31532.822806596076</v>
      </c>
      <c r="V53" s="22"/>
      <c r="W53" s="146">
        <f>MONTHLYANALYSISWORKSHEET!P25</f>
        <v>601.25</v>
      </c>
      <c r="X53" s="22"/>
      <c r="Y53" s="22"/>
      <c r="AD53" s="3" t="s">
        <v>45</v>
      </c>
      <c r="CC53">
        <f t="shared" si="5"/>
        <v>23</v>
      </c>
      <c r="CD53" s="2">
        <f t="shared" si="0"/>
        <v>4.4999999999999998E-2</v>
      </c>
      <c r="CE53" s="4">
        <f t="shared" si="1"/>
        <v>1818.4865153103217</v>
      </c>
      <c r="CF53" s="1">
        <f t="shared" si="2"/>
        <v>2533.4265491294036</v>
      </c>
      <c r="CG53" s="4">
        <f t="shared" si="3"/>
        <v>0</v>
      </c>
      <c r="CH53" s="4">
        <f t="shared" si="20"/>
        <v>0</v>
      </c>
      <c r="CI53" s="4">
        <f t="shared" si="6"/>
        <v>714.94003381908192</v>
      </c>
      <c r="CJ53" s="4">
        <f t="shared" si="4"/>
        <v>484214.79738226678</v>
      </c>
      <c r="CL53" s="129">
        <f t="shared" si="17"/>
        <v>854.36942443110649</v>
      </c>
      <c r="CM53" s="1">
        <f t="shared" si="14"/>
        <v>1266.7132745647018</v>
      </c>
      <c r="CN53" s="1">
        <f t="shared" si="15"/>
        <v>412.34385013359531</v>
      </c>
      <c r="CO53" s="129">
        <f t="shared" si="16"/>
        <v>493086.24065880879</v>
      </c>
      <c r="CP53" s="130">
        <v>17</v>
      </c>
    </row>
    <row r="54" spans="1:94" x14ac:dyDescent="0.25">
      <c r="A54" s="111">
        <f t="shared" si="7"/>
        <v>18</v>
      </c>
      <c r="B54" s="112">
        <f t="shared" si="8"/>
        <v>4.4999999999999998E-2</v>
      </c>
      <c r="C54" s="113">
        <f t="shared" si="9"/>
        <v>1831.7421430177355</v>
      </c>
      <c r="D54" s="114">
        <f t="shared" si="10"/>
        <v>2533.4265491294036</v>
      </c>
      <c r="E54" s="113">
        <f t="shared" si="11"/>
        <v>0</v>
      </c>
      <c r="F54" s="113"/>
      <c r="G54" s="113">
        <f t="shared" si="21"/>
        <v>0</v>
      </c>
      <c r="H54" s="113">
        <f t="shared" si="12"/>
        <v>701.68440611166807</v>
      </c>
      <c r="I54" s="147">
        <f t="shared" si="13"/>
        <v>487762.88706528454</v>
      </c>
      <c r="J54" s="20"/>
      <c r="N54" s="131"/>
      <c r="O54" s="133">
        <f t="shared" si="22"/>
        <v>483769.19451245054</v>
      </c>
      <c r="P54" s="54"/>
      <c r="Q54" s="123">
        <f t="shared" si="19"/>
        <v>487762.88706528454</v>
      </c>
      <c r="R54" s="22"/>
      <c r="S54" s="145">
        <f>SUM($C$37:C54)</f>
        <v>33364.564949613814</v>
      </c>
      <c r="T54" s="127"/>
      <c r="U54" s="123">
        <f>SUM($CE$29:CE48)</f>
        <v>33364.564949613814</v>
      </c>
      <c r="V54" s="22"/>
      <c r="W54" s="146">
        <f>MONTHLYANALYSISWORKSHEET!P26</f>
        <v>633.75</v>
      </c>
      <c r="X54" s="22"/>
      <c r="Y54" s="22"/>
      <c r="AD54" s="3" t="s">
        <v>45</v>
      </c>
      <c r="CC54">
        <f t="shared" si="5"/>
        <v>24</v>
      </c>
      <c r="CD54" s="2">
        <f t="shared" si="0"/>
        <v>4.4999999999999998E-2</v>
      </c>
      <c r="CE54" s="4">
        <f t="shared" si="1"/>
        <v>1815.8054901835005</v>
      </c>
      <c r="CF54" s="1">
        <f t="shared" si="2"/>
        <v>2533.4265491294036</v>
      </c>
      <c r="CG54" s="4">
        <f t="shared" si="3"/>
        <v>0</v>
      </c>
      <c r="CH54" s="4">
        <f t="shared" si="20"/>
        <v>0</v>
      </c>
      <c r="CI54" s="4">
        <f t="shared" si="6"/>
        <v>717.62105894590309</v>
      </c>
      <c r="CJ54" s="4">
        <f t="shared" si="4"/>
        <v>483497.17632332089</v>
      </c>
      <c r="CL54" s="129">
        <f t="shared" si="17"/>
        <v>853.65555414056269</v>
      </c>
      <c r="CM54" s="1">
        <f t="shared" si="14"/>
        <v>1266.7132745647018</v>
      </c>
      <c r="CN54" s="1">
        <f t="shared" si="15"/>
        <v>413.05772042413912</v>
      </c>
      <c r="CO54" s="129">
        <f t="shared" si="16"/>
        <v>492673.18293838465</v>
      </c>
      <c r="CP54" s="130">
        <v>18</v>
      </c>
    </row>
    <row r="55" spans="1:94" x14ac:dyDescent="0.25">
      <c r="A55" s="111">
        <f t="shared" si="7"/>
        <v>19</v>
      </c>
      <c r="B55" s="112">
        <f t="shared" si="8"/>
        <v>4.4999999999999998E-2</v>
      </c>
      <c r="C55" s="113">
        <f t="shared" si="9"/>
        <v>1829.1108264948166</v>
      </c>
      <c r="D55" s="114">
        <f t="shared" si="10"/>
        <v>2533.4265491294036</v>
      </c>
      <c r="E55" s="113">
        <f t="shared" si="11"/>
        <v>0</v>
      </c>
      <c r="F55" s="113"/>
      <c r="G55" s="113">
        <f t="shared" si="21"/>
        <v>0</v>
      </c>
      <c r="H55" s="113">
        <f t="shared" si="12"/>
        <v>704.31572263458702</v>
      </c>
      <c r="I55" s="147">
        <f t="shared" si="13"/>
        <v>487058.57134264993</v>
      </c>
      <c r="J55" s="20"/>
      <c r="N55" s="131"/>
      <c r="O55" s="133">
        <f t="shared" si="22"/>
        <v>482840.24808323866</v>
      </c>
      <c r="P55" s="54"/>
      <c r="Q55" s="123">
        <f t="shared" si="19"/>
        <v>487058.57134264993</v>
      </c>
      <c r="R55" s="22"/>
      <c r="S55" s="145">
        <f>SUM($C$37:C55)</f>
        <v>35193.675776108634</v>
      </c>
      <c r="T55" s="127"/>
      <c r="U55" s="123">
        <f>SUM($CE$29:CE49)</f>
        <v>35193.675776108634</v>
      </c>
      <c r="V55" s="22"/>
      <c r="W55" s="146">
        <f>MONTHLYANALYSISWORKSHEET!P27</f>
        <v>660.83333333333337</v>
      </c>
      <c r="X55" s="22"/>
      <c r="Y55" s="22"/>
      <c r="AD55" s="3" t="s">
        <v>45</v>
      </c>
      <c r="CC55">
        <f t="shared" si="5"/>
        <v>25</v>
      </c>
      <c r="CD55" s="2">
        <f t="shared" si="0"/>
        <v>4.4999999999999998E-2</v>
      </c>
      <c r="CE55" s="4">
        <f t="shared" si="1"/>
        <v>1813.1144112124532</v>
      </c>
      <c r="CF55" s="1">
        <f t="shared" si="2"/>
        <v>2533.4265491294036</v>
      </c>
      <c r="CG55" s="4">
        <f t="shared" si="3"/>
        <v>0</v>
      </c>
      <c r="CH55" s="4">
        <f t="shared" si="20"/>
        <v>0</v>
      </c>
      <c r="CI55" s="4">
        <f t="shared" si="6"/>
        <v>720.31213791695041</v>
      </c>
      <c r="CJ55" s="4">
        <f t="shared" si="4"/>
        <v>482776.86418540392</v>
      </c>
      <c r="CL55" s="129">
        <f t="shared" si="17"/>
        <v>852.94044796207845</v>
      </c>
      <c r="CM55" s="1">
        <f t="shared" si="14"/>
        <v>1266.7132745647018</v>
      </c>
      <c r="CN55" s="1">
        <f t="shared" si="15"/>
        <v>413.77282660262335</v>
      </c>
      <c r="CO55" s="129">
        <f t="shared" si="16"/>
        <v>492259.41011178202</v>
      </c>
      <c r="CP55" s="130">
        <v>19</v>
      </c>
    </row>
    <row r="56" spans="1:94" x14ac:dyDescent="0.25">
      <c r="A56" s="111">
        <f t="shared" si="7"/>
        <v>20</v>
      </c>
      <c r="B56" s="112">
        <f t="shared" si="8"/>
        <v>4.4999999999999998E-2</v>
      </c>
      <c r="C56" s="113">
        <f t="shared" si="9"/>
        <v>1826.4696425349371</v>
      </c>
      <c r="D56" s="114">
        <f t="shared" si="10"/>
        <v>2533.4265491294036</v>
      </c>
      <c r="E56" s="113">
        <f t="shared" si="11"/>
        <v>0</v>
      </c>
      <c r="F56" s="113"/>
      <c r="G56" s="113">
        <f t="shared" si="21"/>
        <v>0</v>
      </c>
      <c r="H56" s="113">
        <f t="shared" si="12"/>
        <v>706.95690659446655</v>
      </c>
      <c r="I56" s="147">
        <f t="shared" si="13"/>
        <v>486351.61443605548</v>
      </c>
      <c r="J56" s="20"/>
      <c r="N56" s="131"/>
      <c r="O56" s="133">
        <f t="shared" si="22"/>
        <v>481911.30165402679</v>
      </c>
      <c r="P56" s="54"/>
      <c r="Q56" s="123">
        <f t="shared" si="19"/>
        <v>486351.61443605548</v>
      </c>
      <c r="R56" s="22"/>
      <c r="S56" s="145">
        <f>SUM($C$37:C56)</f>
        <v>37020.145418643573</v>
      </c>
      <c r="T56" s="127"/>
      <c r="U56" s="123">
        <f>SUM($CE$29:CE50)</f>
        <v>37020.145418643573</v>
      </c>
      <c r="V56" s="22"/>
      <c r="W56" s="146">
        <f>MONTHLYANALYSISWORKSHEET!P28</f>
        <v>682.5</v>
      </c>
      <c r="X56" s="22"/>
      <c r="Y56" s="22"/>
      <c r="AD56" s="3" t="s">
        <v>45</v>
      </c>
      <c r="CC56">
        <f t="shared" si="5"/>
        <v>26</v>
      </c>
      <c r="CD56" s="2">
        <f t="shared" si="0"/>
        <v>4.4999999999999998E-2</v>
      </c>
      <c r="CE56" s="4">
        <f t="shared" si="1"/>
        <v>1810.4132406952644</v>
      </c>
      <c r="CF56" s="1">
        <f t="shared" si="2"/>
        <v>2533.4265491294036</v>
      </c>
      <c r="CG56" s="4">
        <f t="shared" si="3"/>
        <v>0</v>
      </c>
      <c r="CH56" s="4">
        <f t="shared" si="20"/>
        <v>0</v>
      </c>
      <c r="CI56" s="4">
        <f t="shared" si="6"/>
        <v>723.01330843413916</v>
      </c>
      <c r="CJ56" s="4">
        <f t="shared" si="4"/>
        <v>482053.85087696975</v>
      </c>
      <c r="CL56" s="129">
        <f t="shared" si="17"/>
        <v>852.2241037560226</v>
      </c>
      <c r="CM56" s="1">
        <f t="shared" si="14"/>
        <v>1266.7132745647018</v>
      </c>
      <c r="CN56" s="1">
        <f t="shared" si="15"/>
        <v>414.48917080867921</v>
      </c>
      <c r="CO56" s="129">
        <f t="shared" si="16"/>
        <v>491844.92094097333</v>
      </c>
      <c r="CP56" s="130">
        <v>20</v>
      </c>
    </row>
    <row r="57" spans="1:94" x14ac:dyDescent="0.25">
      <c r="A57" s="111">
        <f t="shared" si="7"/>
        <v>21</v>
      </c>
      <c r="B57" s="112">
        <f t="shared" si="8"/>
        <v>4.4999999999999998E-2</v>
      </c>
      <c r="C57" s="113">
        <f t="shared" si="9"/>
        <v>1823.8185541352079</v>
      </c>
      <c r="D57" s="114">
        <f t="shared" si="10"/>
        <v>2533.4265491294036</v>
      </c>
      <c r="E57" s="113">
        <f t="shared" si="11"/>
        <v>0</v>
      </c>
      <c r="F57" s="113"/>
      <c r="G57" s="113">
        <f t="shared" si="21"/>
        <v>0</v>
      </c>
      <c r="H57" s="113">
        <f t="shared" si="12"/>
        <v>709.60799499419568</v>
      </c>
      <c r="I57" s="147">
        <f t="shared" si="13"/>
        <v>485642.00644106127</v>
      </c>
      <c r="J57" s="20"/>
      <c r="N57" s="131"/>
      <c r="O57" s="133">
        <f t="shared" si="22"/>
        <v>480982.35522481491</v>
      </c>
      <c r="P57" s="54"/>
      <c r="Q57" s="123">
        <f t="shared" si="19"/>
        <v>485642.00644106127</v>
      </c>
      <c r="R57" s="22"/>
      <c r="S57" s="145">
        <f>SUM($C$37:C57)</f>
        <v>38843.96397277878</v>
      </c>
      <c r="T57" s="127"/>
      <c r="U57" s="123">
        <f>SUM($CE$29:CE51)</f>
        <v>38843.96397277878</v>
      </c>
      <c r="V57" s="22"/>
      <c r="W57" s="146">
        <f>MONTHLYANALYSISWORKSHEET!P29</f>
        <v>698.75</v>
      </c>
      <c r="X57" s="22"/>
      <c r="Y57" s="22"/>
      <c r="AD57" s="3" t="s">
        <v>45</v>
      </c>
      <c r="CC57">
        <f t="shared" si="5"/>
        <v>27</v>
      </c>
      <c r="CD57" s="2">
        <f t="shared" si="0"/>
        <v>4.4999999999999998E-2</v>
      </c>
      <c r="CE57" s="4">
        <f t="shared" si="1"/>
        <v>1807.7019407886364</v>
      </c>
      <c r="CF57" s="1">
        <f t="shared" si="2"/>
        <v>2533.4265491294036</v>
      </c>
      <c r="CG57" s="4">
        <f t="shared" si="3"/>
        <v>0</v>
      </c>
      <c r="CH57" s="4">
        <f t="shared" si="20"/>
        <v>0</v>
      </c>
      <c r="CI57" s="4">
        <f t="shared" si="6"/>
        <v>725.72460834076719</v>
      </c>
      <c r="CJ57" s="4">
        <f t="shared" si="4"/>
        <v>481328.12626862898</v>
      </c>
      <c r="CL57" s="129">
        <f t="shared" si="17"/>
        <v>851.50651937905991</v>
      </c>
      <c r="CM57" s="1">
        <f t="shared" si="14"/>
        <v>1266.7132745647018</v>
      </c>
      <c r="CN57" s="1">
        <f t="shared" si="15"/>
        <v>415.2067551856419</v>
      </c>
      <c r="CO57" s="129">
        <f t="shared" si="16"/>
        <v>491429.71418578771</v>
      </c>
      <c r="CP57" s="130">
        <v>21</v>
      </c>
    </row>
    <row r="58" spans="1:94" x14ac:dyDescent="0.25">
      <c r="A58" s="111">
        <f t="shared" si="7"/>
        <v>22</v>
      </c>
      <c r="B58" s="112">
        <f t="shared" si="8"/>
        <v>4.4999999999999998E-2</v>
      </c>
      <c r="C58" s="113">
        <f t="shared" si="9"/>
        <v>1821.1575241539795</v>
      </c>
      <c r="D58" s="114">
        <f t="shared" si="10"/>
        <v>2533.4265491294036</v>
      </c>
      <c r="E58" s="113">
        <f t="shared" si="11"/>
        <v>0</v>
      </c>
      <c r="F58" s="113"/>
      <c r="G58" s="113">
        <f t="shared" si="21"/>
        <v>0</v>
      </c>
      <c r="H58" s="113">
        <f t="shared" si="12"/>
        <v>712.26902497542414</v>
      </c>
      <c r="I58" s="147">
        <f t="shared" si="13"/>
        <v>484929.73741608585</v>
      </c>
      <c r="J58" s="20"/>
      <c r="N58" s="131"/>
      <c r="O58" s="133">
        <f t="shared" si="22"/>
        <v>480053.40879560303</v>
      </c>
      <c r="P58" s="54"/>
      <c r="Q58" s="123">
        <f t="shared" si="19"/>
        <v>484929.73741608585</v>
      </c>
      <c r="R58" s="22"/>
      <c r="S58" s="145">
        <f>SUM($C$37:C58)</f>
        <v>40665.121496932756</v>
      </c>
      <c r="T58" s="127"/>
      <c r="U58" s="123">
        <f>SUM($CE$29:CE52)</f>
        <v>40665.121496932756</v>
      </c>
      <c r="V58" s="22"/>
      <c r="W58" s="146">
        <f>MONTHLYANALYSISWORKSHEET!P30</f>
        <v>709.58333333333337</v>
      </c>
      <c r="X58" s="22"/>
      <c r="Y58" s="22"/>
      <c r="AD58" s="3" t="s">
        <v>45</v>
      </c>
      <c r="CC58">
        <f t="shared" si="5"/>
        <v>28</v>
      </c>
      <c r="CD58" s="2">
        <f t="shared" si="0"/>
        <v>4.4999999999999998E-2</v>
      </c>
      <c r="CE58" s="4">
        <f t="shared" si="1"/>
        <v>1804.9804735073583</v>
      </c>
      <c r="CF58" s="1">
        <f t="shared" si="2"/>
        <v>2533.4265491294036</v>
      </c>
      <c r="CG58" s="4">
        <f t="shared" si="3"/>
        <v>0</v>
      </c>
      <c r="CH58" s="4">
        <f t="shared" si="20"/>
        <v>0</v>
      </c>
      <c r="CI58" s="4">
        <f t="shared" si="6"/>
        <v>728.44607562204533</v>
      </c>
      <c r="CJ58" s="4">
        <f t="shared" si="4"/>
        <v>480599.68019300693</v>
      </c>
      <c r="CL58" s="129">
        <f t="shared" si="17"/>
        <v>850.78769268414487</v>
      </c>
      <c r="CM58" s="1">
        <f t="shared" si="14"/>
        <v>1266.7132745647018</v>
      </c>
      <c r="CN58" s="1">
        <f t="shared" si="15"/>
        <v>415.92558188055693</v>
      </c>
      <c r="CO58" s="129">
        <f t="shared" si="16"/>
        <v>491013.78860390716</v>
      </c>
      <c r="CP58" s="130">
        <v>22</v>
      </c>
    </row>
    <row r="59" spans="1:94" x14ac:dyDescent="0.25">
      <c r="A59" s="111">
        <f t="shared" si="7"/>
        <v>23</v>
      </c>
      <c r="B59" s="112">
        <f t="shared" si="8"/>
        <v>4.4999999999999998E-2</v>
      </c>
      <c r="C59" s="113">
        <f t="shared" si="9"/>
        <v>1818.4865153103217</v>
      </c>
      <c r="D59" s="114">
        <f t="shared" si="10"/>
        <v>2533.4265491294036</v>
      </c>
      <c r="E59" s="113">
        <f t="shared" si="11"/>
        <v>0</v>
      </c>
      <c r="F59" s="113"/>
      <c r="G59" s="113">
        <f t="shared" si="21"/>
        <v>0</v>
      </c>
      <c r="H59" s="113">
        <f t="shared" si="12"/>
        <v>714.94003381908192</v>
      </c>
      <c r="I59" s="147">
        <f t="shared" si="13"/>
        <v>484214.79738226678</v>
      </c>
      <c r="J59" s="20"/>
      <c r="N59" s="131"/>
      <c r="O59" s="133">
        <f t="shared" si="22"/>
        <v>479124.46236639115</v>
      </c>
      <c r="P59" s="54"/>
      <c r="Q59" s="123">
        <f t="shared" si="19"/>
        <v>484214.79738226678</v>
      </c>
      <c r="R59" s="22"/>
      <c r="S59" s="145">
        <f>SUM($C$37:C59)</f>
        <v>42483.608012243079</v>
      </c>
      <c r="T59" s="127"/>
      <c r="U59" s="123">
        <f>SUM($CE$29:CE53)</f>
        <v>42483.608012243079</v>
      </c>
      <c r="V59" s="22"/>
      <c r="W59" s="146">
        <f>MONTHLYANALYSISWORKSHEET!P31</f>
        <v>715</v>
      </c>
      <c r="X59" s="22"/>
      <c r="Y59" s="22"/>
      <c r="AD59" s="3" t="s">
        <v>45</v>
      </c>
      <c r="CC59">
        <f t="shared" si="5"/>
        <v>29</v>
      </c>
      <c r="CD59" s="2">
        <f t="shared" si="0"/>
        <v>4.4999999999999998E-2</v>
      </c>
      <c r="CE59" s="4">
        <f t="shared" si="1"/>
        <v>1802.248800723776</v>
      </c>
      <c r="CF59" s="1">
        <f t="shared" si="2"/>
        <v>2533.4265491294036</v>
      </c>
      <c r="CG59" s="4">
        <f t="shared" si="3"/>
        <v>0</v>
      </c>
      <c r="CH59" s="4">
        <f t="shared" si="20"/>
        <v>0</v>
      </c>
      <c r="CI59" s="4">
        <f t="shared" si="6"/>
        <v>731.17774840562765</v>
      </c>
      <c r="CJ59" s="4">
        <f t="shared" si="4"/>
        <v>479868.50244460133</v>
      </c>
      <c r="CL59" s="129">
        <f t="shared" si="17"/>
        <v>850.06762152051431</v>
      </c>
      <c r="CM59" s="1">
        <f t="shared" si="14"/>
        <v>1266.7132745647018</v>
      </c>
      <c r="CN59" s="1">
        <f t="shared" si="15"/>
        <v>416.6456530441875</v>
      </c>
      <c r="CO59" s="129">
        <f t="shared" si="16"/>
        <v>490597.142950863</v>
      </c>
      <c r="CP59" s="130">
        <v>23</v>
      </c>
    </row>
    <row r="60" spans="1:94" x14ac:dyDescent="0.25">
      <c r="A60" s="111">
        <f t="shared" si="7"/>
        <v>24</v>
      </c>
      <c r="B60" s="112">
        <f t="shared" si="8"/>
        <v>4.4999999999999998E-2</v>
      </c>
      <c r="C60" s="113">
        <f t="shared" si="9"/>
        <v>1815.8054901835005</v>
      </c>
      <c r="D60" s="114">
        <f t="shared" si="10"/>
        <v>2533.4265491294036</v>
      </c>
      <c r="E60" s="113">
        <f t="shared" si="11"/>
        <v>0</v>
      </c>
      <c r="F60" s="113"/>
      <c r="G60" s="113">
        <f t="shared" si="21"/>
        <v>0</v>
      </c>
      <c r="H60" s="113">
        <f t="shared" si="12"/>
        <v>717.62105894590309</v>
      </c>
      <c r="I60" s="147">
        <f t="shared" si="13"/>
        <v>483497.17632332089</v>
      </c>
      <c r="J60" s="20"/>
      <c r="N60" s="131" t="s">
        <v>45</v>
      </c>
      <c r="O60" s="133">
        <f>CO88</f>
        <v>478195.51593717956</v>
      </c>
      <c r="P60" s="54"/>
      <c r="Q60" s="123">
        <f t="shared" si="19"/>
        <v>483497.17632332089</v>
      </c>
      <c r="R60" s="22"/>
      <c r="S60" s="145">
        <f>SUM($C$37:C60)</f>
        <v>44299.413502426578</v>
      </c>
      <c r="T60" s="127">
        <v>2</v>
      </c>
      <c r="U60" s="123">
        <f>SUM($CE$29:CE54)</f>
        <v>44299.413502426578</v>
      </c>
      <c r="V60" s="22"/>
      <c r="W60" s="146">
        <f>MONTHLYANALYSISWORKSHEET!P32</f>
        <v>715</v>
      </c>
      <c r="X60" s="22"/>
      <c r="Y60" s="22"/>
      <c r="AD60" s="3" t="s">
        <v>45</v>
      </c>
      <c r="CC60">
        <f t="shared" si="5"/>
        <v>30</v>
      </c>
      <c r="CD60" s="2">
        <f t="shared" si="0"/>
        <v>4.4999999999999998E-2</v>
      </c>
      <c r="CE60" s="4">
        <f t="shared" si="1"/>
        <v>1799.5068841672548</v>
      </c>
      <c r="CF60" s="1">
        <f t="shared" si="2"/>
        <v>2533.4265491294036</v>
      </c>
      <c r="CG60" s="4">
        <f t="shared" si="3"/>
        <v>0</v>
      </c>
      <c r="CH60" s="4">
        <f t="shared" si="20"/>
        <v>0</v>
      </c>
      <c r="CI60" s="4">
        <f t="shared" si="6"/>
        <v>733.91966496214877</v>
      </c>
      <c r="CJ60" s="4">
        <f t="shared" si="4"/>
        <v>479134.58277963917</v>
      </c>
      <c r="CL60" s="129">
        <f t="shared" si="17"/>
        <v>849.34630373368157</v>
      </c>
      <c r="CM60" s="1">
        <f t="shared" si="14"/>
        <v>1266.7132745647018</v>
      </c>
      <c r="CN60" s="1">
        <f t="shared" si="15"/>
        <v>417.36697083102024</v>
      </c>
      <c r="CO60" s="129">
        <f t="shared" si="16"/>
        <v>490179.77598003199</v>
      </c>
      <c r="CP60" s="130">
        <v>24</v>
      </c>
    </row>
    <row r="61" spans="1:94" x14ac:dyDescent="0.25">
      <c r="A61" s="111">
        <f t="shared" si="7"/>
        <v>25</v>
      </c>
      <c r="B61" s="112">
        <f t="shared" si="8"/>
        <v>4.4999999999999998E-2</v>
      </c>
      <c r="C61" s="113">
        <f t="shared" si="9"/>
        <v>1813.1144112124532</v>
      </c>
      <c r="D61" s="114">
        <f t="shared" si="10"/>
        <v>2533.4265491294036</v>
      </c>
      <c r="E61" s="113">
        <f t="shared" si="11"/>
        <v>0</v>
      </c>
      <c r="F61" s="113"/>
      <c r="G61" s="113">
        <f t="shared" si="21"/>
        <v>0</v>
      </c>
      <c r="H61" s="113">
        <f t="shared" si="12"/>
        <v>720.31213791695041</v>
      </c>
      <c r="I61" s="147">
        <f t="shared" si="13"/>
        <v>482776.86418540392</v>
      </c>
      <c r="J61" s="20"/>
      <c r="N61" s="131"/>
      <c r="O61" s="133">
        <f>O60-($O$60-$O$72)/12</f>
        <v>477223.83776299783</v>
      </c>
      <c r="P61" s="54"/>
      <c r="Q61" s="123">
        <f t="shared" si="19"/>
        <v>482776.86418540392</v>
      </c>
      <c r="R61" s="22"/>
      <c r="S61" s="145">
        <f>SUM($C$37:C61)</f>
        <v>46112.527913639031</v>
      </c>
      <c r="T61" s="127"/>
      <c r="U61" s="123">
        <f>SUM($CE$29:CE55)</f>
        <v>46112.527913639031</v>
      </c>
      <c r="V61" s="22"/>
      <c r="W61" s="146">
        <f>MONTHLYANALYSISWORKSHEET!P33</f>
        <v>774.58333333333337</v>
      </c>
      <c r="X61" s="22"/>
      <c r="Y61" s="22"/>
      <c r="AD61" s="3" t="s">
        <v>45</v>
      </c>
      <c r="CC61">
        <f t="shared" si="5"/>
        <v>31</v>
      </c>
      <c r="CD61" s="2">
        <f t="shared" si="0"/>
        <v>4.4999999999999998E-2</v>
      </c>
      <c r="CE61" s="4">
        <f t="shared" si="1"/>
        <v>1796.7546854236466</v>
      </c>
      <c r="CF61" s="1">
        <f t="shared" si="2"/>
        <v>2533.4265491294036</v>
      </c>
      <c r="CG61" s="4">
        <f t="shared" si="3"/>
        <v>0</v>
      </c>
      <c r="CH61" s="4">
        <f t="shared" si="20"/>
        <v>0</v>
      </c>
      <c r="CI61" s="4">
        <f t="shared" si="6"/>
        <v>736.671863705757</v>
      </c>
      <c r="CJ61" s="4">
        <f t="shared" si="4"/>
        <v>478397.91091593343</v>
      </c>
      <c r="CL61" s="129">
        <f t="shared" si="17"/>
        <v>848.62373716543027</v>
      </c>
      <c r="CM61" s="1">
        <f t="shared" si="14"/>
        <v>1266.7132745647018</v>
      </c>
      <c r="CN61" s="1">
        <f t="shared" si="15"/>
        <v>418.08953739927153</v>
      </c>
      <c r="CO61" s="129">
        <f t="shared" si="16"/>
        <v>489761.68644263269</v>
      </c>
      <c r="CP61" s="130">
        <v>25</v>
      </c>
    </row>
    <row r="62" spans="1:94" x14ac:dyDescent="0.25">
      <c r="A62" s="111">
        <f t="shared" si="7"/>
        <v>26</v>
      </c>
      <c r="B62" s="112">
        <f t="shared" si="8"/>
        <v>4.4999999999999998E-2</v>
      </c>
      <c r="C62" s="113">
        <f t="shared" si="9"/>
        <v>1810.4132406952644</v>
      </c>
      <c r="D62" s="114">
        <f t="shared" si="10"/>
        <v>2533.4265491294036</v>
      </c>
      <c r="E62" s="113">
        <f t="shared" si="11"/>
        <v>0</v>
      </c>
      <c r="F62" s="113"/>
      <c r="G62" s="113">
        <f t="shared" si="21"/>
        <v>0</v>
      </c>
      <c r="H62" s="113">
        <f t="shared" si="12"/>
        <v>723.01330843413916</v>
      </c>
      <c r="I62" s="147">
        <f t="shared" si="13"/>
        <v>482053.85087696975</v>
      </c>
      <c r="J62" s="20"/>
      <c r="N62" s="131"/>
      <c r="O62" s="133">
        <f t="shared" ref="O62:O71" si="23">O61-($O$60-$O$72)/12</f>
        <v>476252.15958881611</v>
      </c>
      <c r="P62" s="54"/>
      <c r="Q62" s="123">
        <f t="shared" si="19"/>
        <v>482053.85087696975</v>
      </c>
      <c r="R62" s="22"/>
      <c r="S62" s="145">
        <f>SUM($C$37:C62)</f>
        <v>47922.941154334294</v>
      </c>
      <c r="T62" s="127"/>
      <c r="U62" s="123">
        <f>SUM($CE$29:CE56)</f>
        <v>47922.941154334294</v>
      </c>
      <c r="V62" s="22"/>
      <c r="W62" s="146">
        <f>MONTHLYANALYSISWORKSHEET!P34</f>
        <v>828.75</v>
      </c>
      <c r="X62" s="22"/>
      <c r="Y62" s="22"/>
      <c r="AD62" s="3" t="s">
        <v>45</v>
      </c>
      <c r="CC62">
        <f t="shared" si="5"/>
        <v>32</v>
      </c>
      <c r="CD62" s="2">
        <f t="shared" si="0"/>
        <v>4.4999999999999998E-2</v>
      </c>
      <c r="CE62" s="4">
        <f t="shared" si="1"/>
        <v>1793.9921659347501</v>
      </c>
      <c r="CF62" s="1">
        <f t="shared" si="2"/>
        <v>2533.4265491294036</v>
      </c>
      <c r="CG62" s="4">
        <f t="shared" si="3"/>
        <v>0</v>
      </c>
      <c r="CH62" s="4">
        <f t="shared" si="20"/>
        <v>0</v>
      </c>
      <c r="CI62" s="4">
        <f t="shared" si="6"/>
        <v>739.43438319465349</v>
      </c>
      <c r="CJ62" s="4">
        <f t="shared" si="4"/>
        <v>477658.47653273877</v>
      </c>
      <c r="CL62" s="129">
        <f t="shared" si="17"/>
        <v>847.89991965380773</v>
      </c>
      <c r="CM62" s="1">
        <f t="shared" si="14"/>
        <v>1266.7132745647018</v>
      </c>
      <c r="CN62" s="1">
        <f t="shared" si="15"/>
        <v>418.81335491089408</v>
      </c>
      <c r="CO62" s="129">
        <f t="shared" si="16"/>
        <v>489342.87308772182</v>
      </c>
      <c r="CP62" s="130">
        <v>26</v>
      </c>
    </row>
    <row r="63" spans="1:94" x14ac:dyDescent="0.25">
      <c r="A63" s="111">
        <f t="shared" si="7"/>
        <v>27</v>
      </c>
      <c r="B63" s="112">
        <f t="shared" si="8"/>
        <v>4.4999999999999998E-2</v>
      </c>
      <c r="C63" s="113">
        <f t="shared" si="9"/>
        <v>1807.7019407886364</v>
      </c>
      <c r="D63" s="114">
        <f t="shared" si="10"/>
        <v>2533.4265491294036</v>
      </c>
      <c r="E63" s="113">
        <f t="shared" si="11"/>
        <v>0</v>
      </c>
      <c r="F63" s="113"/>
      <c r="G63" s="113">
        <f t="shared" si="21"/>
        <v>0</v>
      </c>
      <c r="H63" s="113">
        <f t="shared" si="12"/>
        <v>725.72460834076719</v>
      </c>
      <c r="I63" s="147">
        <f t="shared" si="13"/>
        <v>481328.12626862898</v>
      </c>
      <c r="J63" s="20"/>
      <c r="N63" s="131"/>
      <c r="O63" s="133">
        <f t="shared" si="23"/>
        <v>475280.48141463439</v>
      </c>
      <c r="P63" s="54"/>
      <c r="Q63" s="123">
        <f t="shared" si="19"/>
        <v>481328.12626862898</v>
      </c>
      <c r="R63" s="22"/>
      <c r="S63" s="145">
        <f>SUM($C$37:C63)</f>
        <v>49730.643095122927</v>
      </c>
      <c r="T63" s="127"/>
      <c r="U63" s="123">
        <f>SUM($CE$29:CE57)</f>
        <v>49730.643095122927</v>
      </c>
      <c r="V63" s="22"/>
      <c r="W63" s="146">
        <f>MONTHLYANALYSISWORKSHEET!P35</f>
        <v>877.5</v>
      </c>
      <c r="X63" s="22"/>
      <c r="Y63" s="22"/>
      <c r="AD63" s="3" t="s">
        <v>45</v>
      </c>
      <c r="CC63">
        <f t="shared" si="5"/>
        <v>33</v>
      </c>
      <c r="CD63" s="2">
        <f t="shared" si="0"/>
        <v>4.4999999999999998E-2</v>
      </c>
      <c r="CE63" s="4">
        <f t="shared" si="1"/>
        <v>1791.2192869977703</v>
      </c>
      <c r="CF63" s="1">
        <f t="shared" si="2"/>
        <v>2533.4265491294036</v>
      </c>
      <c r="CG63" s="4">
        <f t="shared" si="3"/>
        <v>0</v>
      </c>
      <c r="CH63" s="4">
        <f t="shared" si="20"/>
        <v>0</v>
      </c>
      <c r="CI63" s="4">
        <f t="shared" si="6"/>
        <v>742.20726213163334</v>
      </c>
      <c r="CJ63" s="4">
        <f t="shared" si="4"/>
        <v>476916.26927060715</v>
      </c>
      <c r="CL63" s="129">
        <f t="shared" si="17"/>
        <v>847.17484903311833</v>
      </c>
      <c r="CM63" s="1">
        <f t="shared" si="14"/>
        <v>1266.7132745647018</v>
      </c>
      <c r="CN63" s="1">
        <f t="shared" si="15"/>
        <v>419.53842553158347</v>
      </c>
      <c r="CO63" s="129">
        <f t="shared" si="16"/>
        <v>488923.33466219023</v>
      </c>
      <c r="CP63" s="130">
        <v>27</v>
      </c>
    </row>
    <row r="64" spans="1:94" x14ac:dyDescent="0.25">
      <c r="A64" s="111">
        <f t="shared" si="7"/>
        <v>28</v>
      </c>
      <c r="B64" s="112">
        <f t="shared" si="8"/>
        <v>4.4999999999999998E-2</v>
      </c>
      <c r="C64" s="113">
        <f t="shared" si="9"/>
        <v>1804.9804735073583</v>
      </c>
      <c r="D64" s="114">
        <f t="shared" si="10"/>
        <v>2533.4265491294036</v>
      </c>
      <c r="E64" s="113">
        <f t="shared" si="11"/>
        <v>0</v>
      </c>
      <c r="F64" s="113"/>
      <c r="G64" s="113">
        <f t="shared" si="21"/>
        <v>0</v>
      </c>
      <c r="H64" s="113">
        <f t="shared" si="12"/>
        <v>728.44607562204533</v>
      </c>
      <c r="I64" s="147">
        <f t="shared" si="13"/>
        <v>480599.68019300693</v>
      </c>
      <c r="J64" s="20"/>
      <c r="N64" s="131"/>
      <c r="O64" s="133">
        <f t="shared" si="23"/>
        <v>474308.80324045266</v>
      </c>
      <c r="P64" s="54"/>
      <c r="Q64" s="123">
        <f t="shared" si="19"/>
        <v>480599.68019300693</v>
      </c>
      <c r="R64" s="22"/>
      <c r="S64" s="145">
        <f>SUM($C$37:C64)</f>
        <v>51535.623568630283</v>
      </c>
      <c r="T64" s="127"/>
      <c r="U64" s="123">
        <f>SUM($CE$29:CE58)</f>
        <v>51535.623568630283</v>
      </c>
      <c r="V64" s="22"/>
      <c r="W64" s="146">
        <f>MONTHLYANALYSISWORKSHEET!P36</f>
        <v>920.83333333333337</v>
      </c>
      <c r="X64" s="22"/>
      <c r="Y64" s="22"/>
      <c r="AD64" s="3" t="s">
        <v>45</v>
      </c>
      <c r="AE64" t="s">
        <v>45</v>
      </c>
      <c r="CC64">
        <f t="shared" si="5"/>
        <v>34</v>
      </c>
      <c r="CD64" s="2">
        <f t="shared" si="0"/>
        <v>4.4999999999999998E-2</v>
      </c>
      <c r="CE64" s="4">
        <f t="shared" si="1"/>
        <v>1788.4360097647768</v>
      </c>
      <c r="CF64" s="1">
        <f t="shared" si="2"/>
        <v>2533.4265491294036</v>
      </c>
      <c r="CG64" s="4">
        <f t="shared" si="3"/>
        <v>0</v>
      </c>
      <c r="CH64" s="4">
        <f t="shared" si="20"/>
        <v>0</v>
      </c>
      <c r="CI64" s="4">
        <f t="shared" si="6"/>
        <v>744.99053936462678</v>
      </c>
      <c r="CJ64" s="4">
        <f t="shared" si="4"/>
        <v>476171.27873124252</v>
      </c>
      <c r="CL64" s="129">
        <f t="shared" si="17"/>
        <v>846.44852313391686</v>
      </c>
      <c r="CM64" s="1">
        <f t="shared" si="14"/>
        <v>1266.7132745647018</v>
      </c>
      <c r="CN64" s="1">
        <f t="shared" si="15"/>
        <v>420.26475143078494</v>
      </c>
      <c r="CO64" s="129">
        <f t="shared" si="16"/>
        <v>488503.06991075946</v>
      </c>
      <c r="CP64" s="130">
        <v>28</v>
      </c>
    </row>
    <row r="65" spans="1:94" x14ac:dyDescent="0.25">
      <c r="A65" s="111">
        <f t="shared" si="7"/>
        <v>29</v>
      </c>
      <c r="B65" s="112">
        <f t="shared" si="8"/>
        <v>4.4999999999999998E-2</v>
      </c>
      <c r="C65" s="113">
        <f t="shared" si="9"/>
        <v>1802.248800723776</v>
      </c>
      <c r="D65" s="114">
        <f t="shared" si="10"/>
        <v>2533.4265491294036</v>
      </c>
      <c r="E65" s="113">
        <f t="shared" si="11"/>
        <v>0</v>
      </c>
      <c r="F65" s="113"/>
      <c r="G65" s="113">
        <f t="shared" si="21"/>
        <v>0</v>
      </c>
      <c r="H65" s="113">
        <f t="shared" si="12"/>
        <v>731.17774840562765</v>
      </c>
      <c r="I65" s="147">
        <f t="shared" si="13"/>
        <v>479868.50244460133</v>
      </c>
      <c r="J65" s="20"/>
      <c r="N65" s="131"/>
      <c r="O65" s="133">
        <f t="shared" si="23"/>
        <v>473337.12506627094</v>
      </c>
      <c r="P65" s="54"/>
      <c r="Q65" s="123">
        <f t="shared" si="19"/>
        <v>479868.50244460133</v>
      </c>
      <c r="R65" s="22"/>
      <c r="S65" s="145">
        <f>SUM($C$37:C65)</f>
        <v>53337.87236935406</v>
      </c>
      <c r="T65" s="127"/>
      <c r="U65" s="123">
        <f>SUM($CE$29:CE59)</f>
        <v>53337.87236935406</v>
      </c>
      <c r="V65" s="22"/>
      <c r="W65" s="146">
        <f>MONTHLYANALYSISWORKSHEET!P37</f>
        <v>958.75</v>
      </c>
      <c r="X65" s="22"/>
      <c r="Y65" s="22"/>
      <c r="AD65" s="3" t="s">
        <v>45</v>
      </c>
      <c r="CC65">
        <f t="shared" si="5"/>
        <v>35</v>
      </c>
      <c r="CD65" s="2">
        <f t="shared" si="0"/>
        <v>4.4999999999999998E-2</v>
      </c>
      <c r="CE65" s="4">
        <f t="shared" si="1"/>
        <v>1785.6422952421592</v>
      </c>
      <c r="CF65" s="1">
        <f t="shared" si="2"/>
        <v>2533.4265491294036</v>
      </c>
      <c r="CG65" s="4">
        <f t="shared" si="3"/>
        <v>0</v>
      </c>
      <c r="CH65" s="4">
        <f t="shared" si="20"/>
        <v>0</v>
      </c>
      <c r="CI65" s="4">
        <f t="shared" si="6"/>
        <v>747.7842538872444</v>
      </c>
      <c r="CJ65" s="4">
        <f t="shared" si="4"/>
        <v>475423.49447735527</v>
      </c>
      <c r="CL65" s="129">
        <f t="shared" si="17"/>
        <v>845.72093978300222</v>
      </c>
      <c r="CM65" s="1">
        <f t="shared" si="14"/>
        <v>1266.7132745647018</v>
      </c>
      <c r="CN65" s="1">
        <f t="shared" si="15"/>
        <v>420.99233478169958</v>
      </c>
      <c r="CO65" s="129">
        <f t="shared" si="16"/>
        <v>488082.07757597778</v>
      </c>
      <c r="CP65" s="130">
        <v>29</v>
      </c>
    </row>
    <row r="66" spans="1:94" x14ac:dyDescent="0.25">
      <c r="A66" s="111">
        <f t="shared" si="7"/>
        <v>30</v>
      </c>
      <c r="B66" s="112">
        <f t="shared" si="8"/>
        <v>4.4999999999999998E-2</v>
      </c>
      <c r="C66" s="113">
        <f t="shared" si="9"/>
        <v>1799.5068841672548</v>
      </c>
      <c r="D66" s="114">
        <f t="shared" si="10"/>
        <v>2533.4265491294036</v>
      </c>
      <c r="E66" s="113">
        <f t="shared" si="11"/>
        <v>0</v>
      </c>
      <c r="F66" s="113"/>
      <c r="G66" s="113">
        <f t="shared" si="21"/>
        <v>0</v>
      </c>
      <c r="H66" s="113">
        <f t="shared" si="12"/>
        <v>733.91966496214877</v>
      </c>
      <c r="I66" s="147">
        <f t="shared" si="13"/>
        <v>479134.58277963917</v>
      </c>
      <c r="J66" s="20"/>
      <c r="N66" s="131"/>
      <c r="O66" s="133">
        <f t="shared" si="23"/>
        <v>472365.44689208921</v>
      </c>
      <c r="P66" s="54"/>
      <c r="Q66" s="123">
        <f t="shared" si="19"/>
        <v>479134.58277963917</v>
      </c>
      <c r="R66" s="22"/>
      <c r="S66" s="145">
        <f>SUM($C$37:C66)</f>
        <v>55137.379253521314</v>
      </c>
      <c r="T66" s="127"/>
      <c r="U66" s="123">
        <f>SUM($CE$29:CE60)</f>
        <v>55137.379253521314</v>
      </c>
      <c r="V66" s="22"/>
      <c r="W66" s="146">
        <f>MONTHLYANALYSISWORKSHEET!P38</f>
        <v>991.25</v>
      </c>
      <c r="X66" s="22"/>
      <c r="Y66" s="22"/>
      <c r="AD66" s="3" t="s">
        <v>45</v>
      </c>
      <c r="CC66">
        <f t="shared" si="5"/>
        <v>36</v>
      </c>
      <c r="CD66" s="2">
        <f t="shared" si="0"/>
        <v>4.4999999999999998E-2</v>
      </c>
      <c r="CE66" s="4">
        <f t="shared" si="1"/>
        <v>1782.8381042900821</v>
      </c>
      <c r="CF66" s="1">
        <f t="shared" si="2"/>
        <v>2533.4265491294036</v>
      </c>
      <c r="CG66" s="4">
        <f t="shared" si="3"/>
        <v>0</v>
      </c>
      <c r="CH66" s="4">
        <f t="shared" si="20"/>
        <v>0</v>
      </c>
      <c r="CI66" s="4">
        <f t="shared" si="6"/>
        <v>750.58844483932148</v>
      </c>
      <c r="CJ66" s="4">
        <f t="shared" si="4"/>
        <v>474672.90603251592</v>
      </c>
      <c r="CL66" s="129">
        <f t="shared" si="17"/>
        <v>844.99209680341153</v>
      </c>
      <c r="CM66" s="1">
        <f t="shared" si="14"/>
        <v>1266.7132745647018</v>
      </c>
      <c r="CN66" s="1">
        <f t="shared" si="15"/>
        <v>421.72117776129028</v>
      </c>
      <c r="CO66" s="129">
        <f t="shared" si="16"/>
        <v>487660.35639821651</v>
      </c>
      <c r="CP66" s="130">
        <v>30</v>
      </c>
    </row>
    <row r="67" spans="1:94" x14ac:dyDescent="0.25">
      <c r="A67" s="111">
        <f t="shared" si="7"/>
        <v>31</v>
      </c>
      <c r="B67" s="112">
        <f t="shared" si="8"/>
        <v>4.4999999999999998E-2</v>
      </c>
      <c r="C67" s="113">
        <f t="shared" si="9"/>
        <v>1796.7546854236466</v>
      </c>
      <c r="D67" s="114">
        <f t="shared" si="10"/>
        <v>2533.4265491294036</v>
      </c>
      <c r="E67" s="113">
        <f t="shared" si="11"/>
        <v>0</v>
      </c>
      <c r="F67" s="113"/>
      <c r="G67" s="113">
        <f t="shared" si="21"/>
        <v>0</v>
      </c>
      <c r="H67" s="113">
        <f t="shared" si="12"/>
        <v>736.671863705757</v>
      </c>
      <c r="I67" s="147">
        <f t="shared" si="13"/>
        <v>478397.91091593343</v>
      </c>
      <c r="J67" s="20"/>
      <c r="N67" s="131"/>
      <c r="O67" s="133">
        <f t="shared" si="23"/>
        <v>471393.76871790749</v>
      </c>
      <c r="P67" s="54"/>
      <c r="Q67" s="123">
        <f t="shared" si="19"/>
        <v>478397.91091593343</v>
      </c>
      <c r="R67" s="22"/>
      <c r="S67" s="145">
        <f>SUM($C$37:C67)</f>
        <v>56934.133938944964</v>
      </c>
      <c r="T67" s="127"/>
      <c r="U67" s="123">
        <f>SUM($CE$29:CE61)</f>
        <v>56934.133938944964</v>
      </c>
      <c r="V67" s="22"/>
      <c r="W67" s="146">
        <f>MONTHLYANALYSISWORKSHEET!P39</f>
        <v>1018.3333333333334</v>
      </c>
      <c r="X67" s="22"/>
      <c r="Y67" s="22"/>
      <c r="AD67" s="3" t="s">
        <v>45</v>
      </c>
      <c r="CC67">
        <f t="shared" si="5"/>
        <v>37</v>
      </c>
      <c r="CD67" s="2">
        <f t="shared" si="0"/>
        <v>4.4999999999999998E-2</v>
      </c>
      <c r="CE67" s="4">
        <f t="shared" si="1"/>
        <v>1780.0233976219345</v>
      </c>
      <c r="CF67" s="1">
        <f t="shared" si="2"/>
        <v>2533.4265491294036</v>
      </c>
      <c r="CG67" s="4">
        <f t="shared" si="3"/>
        <v>0</v>
      </c>
      <c r="CH67" s="4">
        <f t="shared" si="20"/>
        <v>0</v>
      </c>
      <c r="CI67" s="4">
        <f t="shared" si="6"/>
        <v>753.40315150746915</v>
      </c>
      <c r="CJ67" s="4">
        <f t="shared" si="4"/>
        <v>473919.50288100843</v>
      </c>
      <c r="CL67" s="129">
        <f t="shared" si="17"/>
        <v>844.26199201441227</v>
      </c>
      <c r="CM67" s="1">
        <f t="shared" si="14"/>
        <v>1266.7132745647018</v>
      </c>
      <c r="CN67" s="1">
        <f t="shared" si="15"/>
        <v>422.45128255028953</v>
      </c>
      <c r="CO67" s="129">
        <f t="shared" si="16"/>
        <v>487237.90511566622</v>
      </c>
      <c r="CP67" s="130">
        <v>31</v>
      </c>
    </row>
    <row r="68" spans="1:94" x14ac:dyDescent="0.25">
      <c r="A68" s="111">
        <f t="shared" si="7"/>
        <v>32</v>
      </c>
      <c r="B68" s="112">
        <f t="shared" si="8"/>
        <v>4.4999999999999998E-2</v>
      </c>
      <c r="C68" s="113">
        <f t="shared" si="9"/>
        <v>1793.9921659347501</v>
      </c>
      <c r="D68" s="114">
        <f t="shared" si="10"/>
        <v>2533.4265491294036</v>
      </c>
      <c r="E68" s="113">
        <f t="shared" si="11"/>
        <v>0</v>
      </c>
      <c r="F68" s="113"/>
      <c r="G68" s="113">
        <f t="shared" si="21"/>
        <v>0</v>
      </c>
      <c r="H68" s="113">
        <f t="shared" si="12"/>
        <v>739.43438319465349</v>
      </c>
      <c r="I68" s="147">
        <f t="shared" si="13"/>
        <v>477658.47653273877</v>
      </c>
      <c r="J68" s="20"/>
      <c r="N68" s="131"/>
      <c r="O68" s="133">
        <f t="shared" si="23"/>
        <v>470422.09054372576</v>
      </c>
      <c r="P68" s="54"/>
      <c r="Q68" s="123">
        <f t="shared" si="19"/>
        <v>477658.47653273877</v>
      </c>
      <c r="R68" s="22"/>
      <c r="S68" s="145">
        <f>SUM($C$37:C68)</f>
        <v>58728.126104879717</v>
      </c>
      <c r="T68" s="127"/>
      <c r="U68" s="123">
        <f>SUM($CE$29:CE62)</f>
        <v>58728.126104879717</v>
      </c>
      <c r="V68" s="22"/>
      <c r="W68" s="146">
        <f>MONTHLYANALYSISWORKSHEET!P40</f>
        <v>1040</v>
      </c>
      <c r="X68" s="22"/>
      <c r="Y68" s="22"/>
      <c r="AD68" s="3" t="s">
        <v>45</v>
      </c>
      <c r="CC68">
        <f t="shared" si="5"/>
        <v>38</v>
      </c>
      <c r="CD68" s="2">
        <f t="shared" si="0"/>
        <v>4.4999999999999998E-2</v>
      </c>
      <c r="CE68" s="4">
        <f t="shared" si="1"/>
        <v>1777.1981358037815</v>
      </c>
      <c r="CF68" s="1">
        <f t="shared" si="2"/>
        <v>2533.4265491294036</v>
      </c>
      <c r="CG68" s="4">
        <f t="shared" si="3"/>
        <v>0</v>
      </c>
      <c r="CH68" s="4">
        <f t="shared" si="20"/>
        <v>0</v>
      </c>
      <c r="CI68" s="4">
        <f t="shared" si="6"/>
        <v>756.22841332562211</v>
      </c>
      <c r="CJ68" s="4">
        <f t="shared" si="4"/>
        <v>473163.27446768282</v>
      </c>
      <c r="CL68" s="129">
        <f t="shared" si="17"/>
        <v>843.53062323149709</v>
      </c>
      <c r="CM68" s="1">
        <f t="shared" si="14"/>
        <v>1266.7132745647018</v>
      </c>
      <c r="CN68" s="1">
        <f t="shared" si="15"/>
        <v>423.18265133320472</v>
      </c>
      <c r="CO68" s="129">
        <f t="shared" si="16"/>
        <v>486814.722464333</v>
      </c>
      <c r="CP68" s="130">
        <v>32</v>
      </c>
    </row>
    <row r="69" spans="1:94" x14ac:dyDescent="0.25">
      <c r="A69" s="111">
        <f t="shared" si="7"/>
        <v>33</v>
      </c>
      <c r="B69" s="112">
        <f t="shared" si="8"/>
        <v>4.4999999999999998E-2</v>
      </c>
      <c r="C69" s="113">
        <f t="shared" si="9"/>
        <v>1791.2192869977703</v>
      </c>
      <c r="D69" s="114">
        <f t="shared" si="10"/>
        <v>2533.4265491294036</v>
      </c>
      <c r="E69" s="113">
        <f t="shared" si="11"/>
        <v>0</v>
      </c>
      <c r="F69" s="113"/>
      <c r="G69" s="113">
        <f t="shared" si="21"/>
        <v>0</v>
      </c>
      <c r="H69" s="113">
        <f t="shared" si="12"/>
        <v>742.20726213163334</v>
      </c>
      <c r="I69" s="147">
        <f t="shared" si="13"/>
        <v>476916.26927060715</v>
      </c>
      <c r="J69" s="20"/>
      <c r="N69" s="131"/>
      <c r="O69" s="133">
        <f t="shared" si="23"/>
        <v>469450.41236954404</v>
      </c>
      <c r="P69" s="54"/>
      <c r="Q69" s="123">
        <f t="shared" si="19"/>
        <v>476916.26927060715</v>
      </c>
      <c r="R69" s="22"/>
      <c r="S69" s="145">
        <f>SUM($C$37:C69)</f>
        <v>60519.34539187749</v>
      </c>
      <c r="T69" s="127"/>
      <c r="U69" s="123">
        <f>SUM($CE$29:CE63)</f>
        <v>60519.34539187749</v>
      </c>
      <c r="V69" s="22"/>
      <c r="W69" s="146">
        <f>MONTHLYANALYSISWORKSHEET!P41</f>
        <v>1056.25</v>
      </c>
      <c r="X69" s="22"/>
      <c r="Y69" s="22"/>
      <c r="AD69" s="3" t="s">
        <v>45</v>
      </c>
      <c r="CC69">
        <f t="shared" si="5"/>
        <v>39</v>
      </c>
      <c r="CD69" s="2">
        <f t="shared" si="0"/>
        <v>4.4999999999999998E-2</v>
      </c>
      <c r="CE69" s="4">
        <f t="shared" si="1"/>
        <v>1774.3622792538104</v>
      </c>
      <c r="CF69" s="1">
        <f t="shared" si="2"/>
        <v>2533.4265491294036</v>
      </c>
      <c r="CG69" s="4">
        <f t="shared" si="3"/>
        <v>0</v>
      </c>
      <c r="CH69" s="4">
        <f t="shared" si="20"/>
        <v>0</v>
      </c>
      <c r="CI69" s="4">
        <f t="shared" si="6"/>
        <v>759.06426987559325</v>
      </c>
      <c r="CJ69" s="4">
        <f t="shared" si="4"/>
        <v>472404.21019780723</v>
      </c>
      <c r="CL69" s="129">
        <f t="shared" si="17"/>
        <v>842.79798826637648</v>
      </c>
      <c r="CM69" s="1">
        <f t="shared" si="14"/>
        <v>1266.7132745647018</v>
      </c>
      <c r="CN69" s="1">
        <f t="shared" si="15"/>
        <v>423.91528629832533</v>
      </c>
      <c r="CO69" s="129">
        <f t="shared" si="16"/>
        <v>486390.80717803468</v>
      </c>
      <c r="CP69" s="130">
        <v>33</v>
      </c>
    </row>
    <row r="70" spans="1:94" x14ac:dyDescent="0.25">
      <c r="A70" s="111">
        <f t="shared" si="7"/>
        <v>34</v>
      </c>
      <c r="B70" s="112">
        <f t="shared" si="8"/>
        <v>4.4999999999999998E-2</v>
      </c>
      <c r="C70" s="113">
        <f t="shared" si="9"/>
        <v>1788.4360097647768</v>
      </c>
      <c r="D70" s="114">
        <f t="shared" si="10"/>
        <v>2533.4265491294036</v>
      </c>
      <c r="E70" s="113">
        <f t="shared" ref="E70:E101" si="24">IF(I69&lt;1,"",$E$12)</f>
        <v>0</v>
      </c>
      <c r="F70" s="113"/>
      <c r="G70" s="113">
        <f t="shared" si="21"/>
        <v>0</v>
      </c>
      <c r="H70" s="113">
        <f t="shared" si="12"/>
        <v>744.99053936462678</v>
      </c>
      <c r="I70" s="147">
        <f t="shared" si="13"/>
        <v>476171.27873124252</v>
      </c>
      <c r="J70" s="20"/>
      <c r="N70" s="131"/>
      <c r="O70" s="133">
        <f t="shared" si="23"/>
        <v>468478.73419536231</v>
      </c>
      <c r="P70" s="54"/>
      <c r="Q70" s="123">
        <f t="shared" si="19"/>
        <v>476171.27873124252</v>
      </c>
      <c r="R70" s="22"/>
      <c r="S70" s="145">
        <f>SUM($C$37:C70)</f>
        <v>62307.781401642264</v>
      </c>
      <c r="T70" s="127"/>
      <c r="U70" s="123">
        <f>SUM($CE$29:CE64)</f>
        <v>62307.781401642264</v>
      </c>
      <c r="V70" s="22"/>
      <c r="W70" s="146">
        <f>MONTHLYANALYSISWORKSHEET!P42</f>
        <v>1067.0833333333333</v>
      </c>
      <c r="X70" s="22"/>
      <c r="Y70" s="22"/>
      <c r="AD70" s="3" t="s">
        <v>45</v>
      </c>
      <c r="CC70">
        <f t="shared" si="5"/>
        <v>40</v>
      </c>
      <c r="CD70" s="2">
        <f t="shared" si="0"/>
        <v>4.4999999999999998E-2</v>
      </c>
      <c r="CE70" s="4">
        <f t="shared" si="1"/>
        <v>1771.5157882417768</v>
      </c>
      <c r="CF70" s="1">
        <f t="shared" si="2"/>
        <v>2533.4265491294036</v>
      </c>
      <c r="CG70" s="4">
        <f t="shared" si="3"/>
        <v>0</v>
      </c>
      <c r="CH70" s="4">
        <f t="shared" si="20"/>
        <v>0</v>
      </c>
      <c r="CI70" s="4">
        <f t="shared" si="6"/>
        <v>761.91076088762679</v>
      </c>
      <c r="CJ70" s="4">
        <f t="shared" si="4"/>
        <v>471642.29943691962</v>
      </c>
      <c r="CL70" s="129">
        <f t="shared" si="17"/>
        <v>842.06408492697244</v>
      </c>
      <c r="CM70" s="1">
        <f t="shared" si="14"/>
        <v>1266.7132745647018</v>
      </c>
      <c r="CN70" s="1">
        <f t="shared" si="15"/>
        <v>424.64918963772936</v>
      </c>
      <c r="CO70" s="129">
        <f t="shared" si="16"/>
        <v>485966.15798839694</v>
      </c>
      <c r="CP70" s="130">
        <v>34</v>
      </c>
    </row>
    <row r="71" spans="1:94" x14ac:dyDescent="0.25">
      <c r="A71" s="111">
        <f t="shared" si="7"/>
        <v>35</v>
      </c>
      <c r="B71" s="112">
        <f t="shared" si="8"/>
        <v>4.4999999999999998E-2</v>
      </c>
      <c r="C71" s="113">
        <f t="shared" si="9"/>
        <v>1785.6422952421592</v>
      </c>
      <c r="D71" s="114">
        <f t="shared" si="10"/>
        <v>2533.4265491294036</v>
      </c>
      <c r="E71" s="113">
        <f t="shared" si="24"/>
        <v>0</v>
      </c>
      <c r="F71" s="113"/>
      <c r="G71" s="113">
        <f t="shared" si="21"/>
        <v>0</v>
      </c>
      <c r="H71" s="113">
        <f t="shared" si="12"/>
        <v>747.7842538872444</v>
      </c>
      <c r="I71" s="147">
        <f t="shared" si="13"/>
        <v>475423.49447735527</v>
      </c>
      <c r="J71" s="20"/>
      <c r="N71" s="131"/>
      <c r="O71" s="133">
        <f t="shared" si="23"/>
        <v>467507.05602118059</v>
      </c>
      <c r="P71" s="54"/>
      <c r="Q71" s="123">
        <f t="shared" si="19"/>
        <v>475423.49447735527</v>
      </c>
      <c r="R71" s="22"/>
      <c r="S71" s="145">
        <f>SUM($C$37:C71)</f>
        <v>64093.42369688442</v>
      </c>
      <c r="T71" s="127"/>
      <c r="U71" s="123">
        <f>SUM($CE$29:CE65)</f>
        <v>64093.42369688442</v>
      </c>
      <c r="V71" s="22"/>
      <c r="W71" s="146">
        <f>MONTHLYANALYSISWORKSHEET!P43</f>
        <v>1072.5</v>
      </c>
      <c r="X71" s="22"/>
      <c r="Y71" s="22"/>
      <c r="AD71" s="3" t="s">
        <v>45</v>
      </c>
      <c r="CC71">
        <f t="shared" si="5"/>
        <v>41</v>
      </c>
      <c r="CD71" s="2">
        <f t="shared" si="0"/>
        <v>4.4999999999999998E-2</v>
      </c>
      <c r="CE71" s="4">
        <f t="shared" si="1"/>
        <v>1768.6586228884485</v>
      </c>
      <c r="CF71" s="1">
        <f t="shared" si="2"/>
        <v>2533.4265491294036</v>
      </c>
      <c r="CG71" s="4">
        <f t="shared" si="3"/>
        <v>0</v>
      </c>
      <c r="CH71" s="4">
        <f t="shared" si="20"/>
        <v>0</v>
      </c>
      <c r="CI71" s="4">
        <f t="shared" si="6"/>
        <v>764.76792624095515</v>
      </c>
      <c r="CJ71" s="4">
        <f t="shared" si="4"/>
        <v>470877.53151067864</v>
      </c>
      <c r="CL71" s="129">
        <f t="shared" si="17"/>
        <v>841.32891101741211</v>
      </c>
      <c r="CM71" s="1">
        <f t="shared" si="14"/>
        <v>1266.7132745647018</v>
      </c>
      <c r="CN71" s="1">
        <f t="shared" si="15"/>
        <v>425.38436354728969</v>
      </c>
      <c r="CO71" s="129">
        <f t="shared" si="16"/>
        <v>485540.77362484962</v>
      </c>
      <c r="CP71" s="130">
        <v>35</v>
      </c>
    </row>
    <row r="72" spans="1:94" x14ac:dyDescent="0.25">
      <c r="A72" s="111">
        <f t="shared" si="7"/>
        <v>36</v>
      </c>
      <c r="B72" s="112">
        <f t="shared" si="8"/>
        <v>4.4999999999999998E-2</v>
      </c>
      <c r="C72" s="113">
        <f t="shared" si="9"/>
        <v>1782.8381042900821</v>
      </c>
      <c r="D72" s="114">
        <f t="shared" si="10"/>
        <v>2533.4265491294036</v>
      </c>
      <c r="E72" s="113">
        <f t="shared" si="24"/>
        <v>0</v>
      </c>
      <c r="F72" s="113"/>
      <c r="G72" s="113">
        <f t="shared" si="21"/>
        <v>0</v>
      </c>
      <c r="H72" s="113">
        <f t="shared" si="12"/>
        <v>750.58844483932148</v>
      </c>
      <c r="I72" s="147">
        <f t="shared" si="13"/>
        <v>474672.90603251592</v>
      </c>
      <c r="J72" s="20"/>
      <c r="N72" s="131" t="s">
        <v>45</v>
      </c>
      <c r="O72" s="133">
        <f>CO114</f>
        <v>466535.37784699863</v>
      </c>
      <c r="P72" s="54"/>
      <c r="Q72" s="123">
        <f t="shared" si="19"/>
        <v>474672.90603251592</v>
      </c>
      <c r="R72" s="22"/>
      <c r="S72" s="145">
        <f>SUM($C$37:C72)</f>
        <v>65876.261801174507</v>
      </c>
      <c r="T72" s="127">
        <v>3</v>
      </c>
      <c r="U72" s="123">
        <f>SUM($CE$29:CE66)</f>
        <v>65876.261801174507</v>
      </c>
      <c r="V72" s="22"/>
      <c r="W72" s="146">
        <f>MONTHLYANALYSISWORKSHEET!P44</f>
        <v>1072.5</v>
      </c>
      <c r="X72" s="22"/>
      <c r="Y72" s="22"/>
      <c r="AD72" s="3" t="s">
        <v>45</v>
      </c>
      <c r="CC72">
        <f t="shared" si="5"/>
        <v>42</v>
      </c>
      <c r="CD72" s="2">
        <f t="shared" si="0"/>
        <v>4.4999999999999998E-2</v>
      </c>
      <c r="CE72" s="4">
        <f t="shared" si="1"/>
        <v>1765.7907431650447</v>
      </c>
      <c r="CF72" s="1">
        <f t="shared" si="2"/>
        <v>2533.4265491294036</v>
      </c>
      <c r="CG72" s="4">
        <f t="shared" si="3"/>
        <v>0</v>
      </c>
      <c r="CH72" s="4">
        <f t="shared" si="20"/>
        <v>0</v>
      </c>
      <c r="CI72" s="4">
        <f t="shared" si="6"/>
        <v>767.63580596435895</v>
      </c>
      <c r="CJ72" s="4">
        <f t="shared" si="4"/>
        <v>470109.89570471429</v>
      </c>
      <c r="CL72" s="129">
        <f t="shared" si="17"/>
        <v>840.59246433802082</v>
      </c>
      <c r="CM72" s="1">
        <f t="shared" si="14"/>
        <v>1266.7132745647018</v>
      </c>
      <c r="CN72" s="1">
        <f t="shared" si="15"/>
        <v>426.12081022668099</v>
      </c>
      <c r="CO72" s="129">
        <f t="shared" si="16"/>
        <v>485114.65281462297</v>
      </c>
      <c r="CP72" s="130">
        <v>36</v>
      </c>
    </row>
    <row r="73" spans="1:94" x14ac:dyDescent="0.25">
      <c r="A73" s="111">
        <f t="shared" si="7"/>
        <v>37</v>
      </c>
      <c r="B73" s="112">
        <f t="shared" si="8"/>
        <v>4.4999999999999998E-2</v>
      </c>
      <c r="C73" s="113">
        <f t="shared" si="9"/>
        <v>1780.0233976219345</v>
      </c>
      <c r="D73" s="114">
        <f t="shared" si="10"/>
        <v>2533.4265491294036</v>
      </c>
      <c r="E73" s="113">
        <f t="shared" si="24"/>
        <v>0</v>
      </c>
      <c r="F73" s="113"/>
      <c r="G73" s="113">
        <f t="shared" si="21"/>
        <v>0</v>
      </c>
      <c r="H73" s="113">
        <f t="shared" si="12"/>
        <v>753.40315150746915</v>
      </c>
      <c r="I73" s="147">
        <f t="shared" si="13"/>
        <v>473919.50288100843</v>
      </c>
      <c r="J73" s="20"/>
      <c r="N73" s="131"/>
      <c r="O73" s="133">
        <f>O72-($O$72-$O$84)/12</f>
        <v>465519.00225795398</v>
      </c>
      <c r="P73" s="54"/>
      <c r="Q73" s="123">
        <f t="shared" si="19"/>
        <v>473919.50288100843</v>
      </c>
      <c r="R73" s="22"/>
      <c r="S73" s="145">
        <f>SUM($C$37:C73)</f>
        <v>67656.285198796439</v>
      </c>
      <c r="T73" s="127"/>
      <c r="U73" s="123">
        <f>SUM($CE$29:CE67)</f>
        <v>67656.285198796439</v>
      </c>
      <c r="V73" s="22"/>
      <c r="W73" s="146">
        <f>MONTHLYANALYSISWORKSHEET!P45</f>
        <v>1132.0833333333333</v>
      </c>
      <c r="X73" s="22"/>
      <c r="Y73" s="22"/>
      <c r="AD73" s="3" t="s">
        <v>45</v>
      </c>
      <c r="CC73">
        <f t="shared" si="5"/>
        <v>43</v>
      </c>
      <c r="CD73" s="2">
        <f t="shared" si="0"/>
        <v>4.4999999999999998E-2</v>
      </c>
      <c r="CE73" s="4">
        <f t="shared" si="1"/>
        <v>1762.9121088926784</v>
      </c>
      <c r="CF73" s="1">
        <f t="shared" si="2"/>
        <v>2533.4265491294036</v>
      </c>
      <c r="CG73" s="4">
        <f t="shared" si="3"/>
        <v>0</v>
      </c>
      <c r="CH73" s="4">
        <f t="shared" si="20"/>
        <v>0</v>
      </c>
      <c r="CI73" s="4">
        <f t="shared" si="6"/>
        <v>770.51444023672525</v>
      </c>
      <c r="CJ73" s="4">
        <f t="shared" si="4"/>
        <v>469339.38126447756</v>
      </c>
      <c r="CL73" s="129">
        <f t="shared" si="17"/>
        <v>839.85474268531595</v>
      </c>
      <c r="CM73" s="1">
        <f t="shared" si="14"/>
        <v>1266.7132745647018</v>
      </c>
      <c r="CN73" s="1">
        <f t="shared" si="15"/>
        <v>426.85853187938585</v>
      </c>
      <c r="CO73" s="129">
        <f t="shared" si="16"/>
        <v>484687.79428274359</v>
      </c>
      <c r="CP73" s="130">
        <v>37</v>
      </c>
    </row>
    <row r="74" spans="1:94" x14ac:dyDescent="0.25">
      <c r="A74" s="111">
        <f t="shared" si="7"/>
        <v>38</v>
      </c>
      <c r="B74" s="112">
        <f t="shared" si="8"/>
        <v>4.4999999999999998E-2</v>
      </c>
      <c r="C74" s="113">
        <f t="shared" si="9"/>
        <v>1777.1981358037815</v>
      </c>
      <c r="D74" s="114">
        <f t="shared" si="10"/>
        <v>2533.4265491294036</v>
      </c>
      <c r="E74" s="113">
        <f t="shared" si="24"/>
        <v>0</v>
      </c>
      <c r="F74" s="113"/>
      <c r="G74" s="113">
        <f t="shared" si="21"/>
        <v>0</v>
      </c>
      <c r="H74" s="113">
        <f t="shared" si="12"/>
        <v>756.22841332562211</v>
      </c>
      <c r="I74" s="147">
        <f t="shared" si="13"/>
        <v>473163.27446768282</v>
      </c>
      <c r="J74" s="20"/>
      <c r="N74" s="131"/>
      <c r="O74" s="133">
        <f t="shared" ref="O74:O83" si="25">O73-($O$72-$O$84)/12</f>
        <v>464502.62666890933</v>
      </c>
      <c r="P74" s="54"/>
      <c r="Q74" s="123">
        <f t="shared" si="19"/>
        <v>473163.27446768282</v>
      </c>
      <c r="R74" s="22"/>
      <c r="S74" s="145">
        <f>SUM($C$37:C74)</f>
        <v>69433.483334600227</v>
      </c>
      <c r="T74" s="127"/>
      <c r="U74" s="123">
        <f>SUM($CE$29:CE68)</f>
        <v>69433.483334600227</v>
      </c>
      <c r="V74" s="22"/>
      <c r="W74" s="146">
        <f>MONTHLYANALYSISWORKSHEET!P46</f>
        <v>1186.25</v>
      </c>
      <c r="X74" s="22"/>
      <c r="Y74" s="22"/>
      <c r="AD74" s="3" t="s">
        <v>45</v>
      </c>
      <c r="CC74">
        <f t="shared" si="5"/>
        <v>44</v>
      </c>
      <c r="CD74" s="2">
        <f t="shared" si="0"/>
        <v>4.4999999999999998E-2</v>
      </c>
      <c r="CE74" s="4">
        <f t="shared" si="1"/>
        <v>1760.0226797417906</v>
      </c>
      <c r="CF74" s="1">
        <f t="shared" si="2"/>
        <v>2533.4265491294036</v>
      </c>
      <c r="CG74" s="4">
        <f t="shared" si="3"/>
        <v>0</v>
      </c>
      <c r="CH74" s="4">
        <f t="shared" si="20"/>
        <v>0</v>
      </c>
      <c r="CI74" s="4">
        <f t="shared" si="6"/>
        <v>773.40386938761299</v>
      </c>
      <c r="CJ74" s="4">
        <f t="shared" si="4"/>
        <v>468565.97739508993</v>
      </c>
      <c r="CL74" s="129">
        <f t="shared" si="17"/>
        <v>839.11574385199981</v>
      </c>
      <c r="CM74" s="1">
        <f t="shared" si="14"/>
        <v>1266.7132745647018</v>
      </c>
      <c r="CN74" s="1">
        <f t="shared" si="15"/>
        <v>427.597530712702</v>
      </c>
      <c r="CO74" s="129">
        <f t="shared" si="16"/>
        <v>484260.19675203087</v>
      </c>
      <c r="CP74" s="130">
        <v>38</v>
      </c>
    </row>
    <row r="75" spans="1:94" x14ac:dyDescent="0.25">
      <c r="A75" s="111">
        <f t="shared" si="7"/>
        <v>39</v>
      </c>
      <c r="B75" s="112">
        <f t="shared" si="8"/>
        <v>4.4999999999999998E-2</v>
      </c>
      <c r="C75" s="113">
        <f t="shared" si="9"/>
        <v>1774.3622792538104</v>
      </c>
      <c r="D75" s="114">
        <f t="shared" si="10"/>
        <v>2533.4265491294036</v>
      </c>
      <c r="E75" s="113">
        <f t="shared" si="24"/>
        <v>0</v>
      </c>
      <c r="F75" s="113"/>
      <c r="G75" s="113">
        <f t="shared" si="21"/>
        <v>0</v>
      </c>
      <c r="H75" s="113">
        <f t="shared" si="12"/>
        <v>759.06426987559325</v>
      </c>
      <c r="I75" s="147">
        <f t="shared" si="13"/>
        <v>472404.21019780723</v>
      </c>
      <c r="J75" s="20"/>
      <c r="N75" s="131"/>
      <c r="O75" s="133">
        <f t="shared" si="25"/>
        <v>463486.25107986468</v>
      </c>
      <c r="P75" s="54"/>
      <c r="Q75" s="123">
        <f t="shared" si="19"/>
        <v>472404.21019780723</v>
      </c>
      <c r="R75" s="22"/>
      <c r="S75" s="145">
        <f>SUM($C$37:C75)</f>
        <v>71207.845613854035</v>
      </c>
      <c r="T75" s="127"/>
      <c r="U75" s="123">
        <f>SUM($CE$29:CE69)</f>
        <v>71207.845613854035</v>
      </c>
      <c r="V75" s="22"/>
      <c r="W75" s="146">
        <f>MONTHLYANALYSISWORKSHEET!P47</f>
        <v>1235</v>
      </c>
      <c r="X75" s="22"/>
      <c r="Y75" s="22"/>
      <c r="AD75" s="3" t="s">
        <v>45</v>
      </c>
      <c r="CC75">
        <f t="shared" si="5"/>
        <v>45</v>
      </c>
      <c r="CD75" s="2">
        <f t="shared" si="0"/>
        <v>4.4999999999999998E-2</v>
      </c>
      <c r="CE75" s="4">
        <f t="shared" si="1"/>
        <v>1757.122415231587</v>
      </c>
      <c r="CF75" s="1">
        <f t="shared" si="2"/>
        <v>2533.4265491294036</v>
      </c>
      <c r="CG75" s="4">
        <f t="shared" si="3"/>
        <v>0</v>
      </c>
      <c r="CH75" s="4">
        <f t="shared" si="20"/>
        <v>0</v>
      </c>
      <c r="CI75" s="4">
        <f t="shared" si="6"/>
        <v>776.30413389781666</v>
      </c>
      <c r="CJ75" s="4">
        <f t="shared" si="4"/>
        <v>467789.6732611921</v>
      </c>
      <c r="CL75" s="129">
        <f t="shared" si="17"/>
        <v>838.37546562695331</v>
      </c>
      <c r="CM75" s="1">
        <f t="shared" si="14"/>
        <v>1266.7132745647018</v>
      </c>
      <c r="CN75" s="1">
        <f t="shared" si="15"/>
        <v>428.33780893774849</v>
      </c>
      <c r="CO75" s="129">
        <f t="shared" si="16"/>
        <v>483831.8589430931</v>
      </c>
      <c r="CP75" s="130">
        <v>39</v>
      </c>
    </row>
    <row r="76" spans="1:94" x14ac:dyDescent="0.25">
      <c r="A76" s="111">
        <f t="shared" si="7"/>
        <v>40</v>
      </c>
      <c r="B76" s="112">
        <f t="shared" si="8"/>
        <v>4.4999999999999998E-2</v>
      </c>
      <c r="C76" s="113">
        <f t="shared" si="9"/>
        <v>1771.5157882417768</v>
      </c>
      <c r="D76" s="114">
        <f t="shared" si="10"/>
        <v>2533.4265491294036</v>
      </c>
      <c r="E76" s="113">
        <f t="shared" si="24"/>
        <v>0</v>
      </c>
      <c r="F76" s="113"/>
      <c r="G76" s="113">
        <f t="shared" si="21"/>
        <v>0</v>
      </c>
      <c r="H76" s="113">
        <f t="shared" si="12"/>
        <v>761.91076088762679</v>
      </c>
      <c r="I76" s="147">
        <f t="shared" si="13"/>
        <v>471642.29943691962</v>
      </c>
      <c r="J76" s="20"/>
      <c r="N76" s="131"/>
      <c r="O76" s="133">
        <f t="shared" si="25"/>
        <v>462469.87549082004</v>
      </c>
      <c r="P76" s="54"/>
      <c r="Q76" s="123">
        <f t="shared" si="19"/>
        <v>471642.29943691962</v>
      </c>
      <c r="R76" s="22"/>
      <c r="S76" s="145">
        <f>SUM($C$37:C76)</f>
        <v>72979.361402095805</v>
      </c>
      <c r="T76" s="127"/>
      <c r="U76" s="123">
        <f>SUM($CE$29:CE70)</f>
        <v>72979.361402095805</v>
      </c>
      <c r="V76" s="22"/>
      <c r="W76" s="146">
        <f>MONTHLYANALYSISWORKSHEET!P48</f>
        <v>1278.3333333333333</v>
      </c>
      <c r="X76" s="22"/>
      <c r="Y76" s="22"/>
      <c r="AD76" s="3" t="s">
        <v>45</v>
      </c>
      <c r="CC76">
        <f t="shared" si="5"/>
        <v>46</v>
      </c>
      <c r="CD76" s="2">
        <f t="shared" si="0"/>
        <v>4.4999999999999998E-2</v>
      </c>
      <c r="CE76" s="4">
        <f t="shared" si="1"/>
        <v>1754.2112747294702</v>
      </c>
      <c r="CF76" s="1">
        <f t="shared" si="2"/>
        <v>2533.4265491294036</v>
      </c>
      <c r="CG76" s="4">
        <f t="shared" si="3"/>
        <v>0</v>
      </c>
      <c r="CH76" s="4">
        <f t="shared" si="20"/>
        <v>0</v>
      </c>
      <c r="CI76" s="4">
        <f t="shared" si="6"/>
        <v>779.21527439993338</v>
      </c>
      <c r="CJ76" s="4">
        <f t="shared" si="4"/>
        <v>467010.45798679214</v>
      </c>
      <c r="CL76" s="129">
        <f t="shared" si="17"/>
        <v>837.63390579522979</v>
      </c>
      <c r="CM76" s="1">
        <f t="shared" si="14"/>
        <v>1266.7132745647018</v>
      </c>
      <c r="CN76" s="1">
        <f t="shared" si="15"/>
        <v>429.07936876947201</v>
      </c>
      <c r="CO76" s="129">
        <f t="shared" si="16"/>
        <v>483402.77957432362</v>
      </c>
      <c r="CP76" s="130">
        <v>40</v>
      </c>
    </row>
    <row r="77" spans="1:94" x14ac:dyDescent="0.25">
      <c r="A77" s="111">
        <f t="shared" si="7"/>
        <v>41</v>
      </c>
      <c r="B77" s="112">
        <f t="shared" si="8"/>
        <v>4.4999999999999998E-2</v>
      </c>
      <c r="C77" s="113">
        <f t="shared" si="9"/>
        <v>1768.6586228884485</v>
      </c>
      <c r="D77" s="114">
        <f t="shared" si="10"/>
        <v>2533.4265491294036</v>
      </c>
      <c r="E77" s="113">
        <f t="shared" si="24"/>
        <v>0</v>
      </c>
      <c r="F77" s="113"/>
      <c r="G77" s="113">
        <f t="shared" si="21"/>
        <v>0</v>
      </c>
      <c r="H77" s="113">
        <f t="shared" si="12"/>
        <v>764.76792624095515</v>
      </c>
      <c r="I77" s="147">
        <f t="shared" si="13"/>
        <v>470877.53151067864</v>
      </c>
      <c r="J77" s="20"/>
      <c r="N77" s="131"/>
      <c r="O77" s="133">
        <f t="shared" si="25"/>
        <v>461453.49990177539</v>
      </c>
      <c r="P77" s="54"/>
      <c r="Q77" s="123">
        <f t="shared" si="19"/>
        <v>470877.53151067864</v>
      </c>
      <c r="R77" s="22"/>
      <c r="S77" s="145">
        <f>SUM($C$37:C77)</f>
        <v>74748.02002498426</v>
      </c>
      <c r="T77" s="127"/>
      <c r="U77" s="123">
        <f>SUM($CE$29:CE71)</f>
        <v>74748.02002498426</v>
      </c>
      <c r="V77" s="22"/>
      <c r="W77" s="146">
        <f>MONTHLYANALYSISWORKSHEET!P49</f>
        <v>1316.25</v>
      </c>
      <c r="X77" s="22"/>
      <c r="Y77" s="22"/>
      <c r="AD77" s="3" t="s">
        <v>45</v>
      </c>
      <c r="CC77">
        <f t="shared" si="5"/>
        <v>47</v>
      </c>
      <c r="CD77" s="2">
        <f t="shared" si="0"/>
        <v>4.4999999999999998E-2</v>
      </c>
      <c r="CE77" s="4">
        <f t="shared" si="1"/>
        <v>1751.2892174504705</v>
      </c>
      <c r="CF77" s="1">
        <f t="shared" si="2"/>
        <v>2533.4265491294036</v>
      </c>
      <c r="CG77" s="4">
        <f t="shared" si="3"/>
        <v>0</v>
      </c>
      <c r="CH77" s="4">
        <f t="shared" si="20"/>
        <v>0</v>
      </c>
      <c r="CI77" s="4">
        <f t="shared" si="6"/>
        <v>782.13733167893315</v>
      </c>
      <c r="CJ77" s="4">
        <f t="shared" si="4"/>
        <v>466228.3206551132</v>
      </c>
      <c r="CL77" s="129">
        <f t="shared" si="17"/>
        <v>836.89106213804769</v>
      </c>
      <c r="CM77" s="1">
        <f t="shared" si="14"/>
        <v>1266.7132745647018</v>
      </c>
      <c r="CN77" s="1">
        <f t="shared" si="15"/>
        <v>429.82221242665412</v>
      </c>
      <c r="CO77" s="129">
        <f t="shared" si="16"/>
        <v>482972.95736189699</v>
      </c>
      <c r="CP77" s="130">
        <v>41</v>
      </c>
    </row>
    <row r="78" spans="1:94" x14ac:dyDescent="0.25">
      <c r="A78" s="111">
        <f t="shared" si="7"/>
        <v>42</v>
      </c>
      <c r="B78" s="112">
        <f t="shared" si="8"/>
        <v>4.4999999999999998E-2</v>
      </c>
      <c r="C78" s="113">
        <f t="shared" si="9"/>
        <v>1765.7907431650447</v>
      </c>
      <c r="D78" s="114">
        <f t="shared" si="10"/>
        <v>2533.4265491294036</v>
      </c>
      <c r="E78" s="113">
        <f t="shared" si="24"/>
        <v>0</v>
      </c>
      <c r="F78" s="113"/>
      <c r="G78" s="113">
        <f t="shared" si="21"/>
        <v>0</v>
      </c>
      <c r="H78" s="113">
        <f t="shared" si="12"/>
        <v>767.63580596435895</v>
      </c>
      <c r="I78" s="147">
        <f t="shared" si="13"/>
        <v>470109.89570471429</v>
      </c>
      <c r="J78" s="20"/>
      <c r="N78" s="131"/>
      <c r="O78" s="133">
        <f t="shared" si="25"/>
        <v>460437.12431273074</v>
      </c>
      <c r="P78" s="54"/>
      <c r="Q78" s="123">
        <f t="shared" si="19"/>
        <v>470109.89570471429</v>
      </c>
      <c r="R78" s="22"/>
      <c r="S78" s="145">
        <f>SUM($C$37:C78)</f>
        <v>76513.810768149298</v>
      </c>
      <c r="T78" s="127"/>
      <c r="U78" s="123">
        <f>SUM($CE$29:CE72)</f>
        <v>76513.810768149298</v>
      </c>
      <c r="V78" s="22"/>
      <c r="W78" s="146">
        <f>MONTHLYANALYSISWORKSHEET!P50</f>
        <v>1348.75</v>
      </c>
      <c r="X78" s="22"/>
      <c r="Y78" s="22"/>
      <c r="AD78" s="3" t="s">
        <v>45</v>
      </c>
      <c r="CC78">
        <f t="shared" si="5"/>
        <v>48</v>
      </c>
      <c r="CD78" s="2">
        <f t="shared" si="0"/>
        <v>4.4999999999999998E-2</v>
      </c>
      <c r="CE78" s="4">
        <f t="shared" si="1"/>
        <v>1748.3562024566743</v>
      </c>
      <c r="CF78" s="1">
        <f t="shared" si="2"/>
        <v>2533.4265491294036</v>
      </c>
      <c r="CG78" s="4">
        <f t="shared" si="3"/>
        <v>0</v>
      </c>
      <c r="CH78" s="4">
        <f t="shared" si="20"/>
        <v>0</v>
      </c>
      <c r="CI78" s="4">
        <f t="shared" si="6"/>
        <v>785.07034667272933</v>
      </c>
      <c r="CJ78" s="4">
        <f t="shared" si="4"/>
        <v>465443.25030844047</v>
      </c>
      <c r="CL78" s="129">
        <f t="shared" si="17"/>
        <v>836.14693243278418</v>
      </c>
      <c r="CM78" s="1">
        <f t="shared" si="14"/>
        <v>1266.7132745647018</v>
      </c>
      <c r="CN78" s="1">
        <f t="shared" si="15"/>
        <v>430.56634213191762</v>
      </c>
      <c r="CO78" s="129">
        <f t="shared" si="16"/>
        <v>482542.39101976505</v>
      </c>
      <c r="CP78" s="130">
        <v>42</v>
      </c>
    </row>
    <row r="79" spans="1:94" x14ac:dyDescent="0.25">
      <c r="A79" s="111">
        <f t="shared" si="7"/>
        <v>43</v>
      </c>
      <c r="B79" s="112">
        <f t="shared" si="8"/>
        <v>4.4999999999999998E-2</v>
      </c>
      <c r="C79" s="113">
        <f t="shared" si="9"/>
        <v>1762.9121088926784</v>
      </c>
      <c r="D79" s="114">
        <f t="shared" si="10"/>
        <v>2533.4265491294036</v>
      </c>
      <c r="E79" s="113">
        <f t="shared" si="24"/>
        <v>0</v>
      </c>
      <c r="F79" s="113"/>
      <c r="G79" s="113">
        <f t="shared" si="21"/>
        <v>0</v>
      </c>
      <c r="H79" s="113">
        <f t="shared" si="12"/>
        <v>770.51444023672525</v>
      </c>
      <c r="I79" s="147">
        <f t="shared" si="13"/>
        <v>469339.38126447756</v>
      </c>
      <c r="J79" s="20"/>
      <c r="N79" s="131"/>
      <c r="O79" s="133">
        <f t="shared" si="25"/>
        <v>459420.74872368609</v>
      </c>
      <c r="P79" s="54"/>
      <c r="Q79" s="123">
        <f t="shared" si="19"/>
        <v>469339.38126447756</v>
      </c>
      <c r="R79" s="22"/>
      <c r="S79" s="145">
        <f>SUM($C$37:C79)</f>
        <v>78276.722877041975</v>
      </c>
      <c r="T79" s="127"/>
      <c r="U79" s="123">
        <f>SUM($CE$29:CE73)</f>
        <v>78276.722877041975</v>
      </c>
      <c r="V79" s="22"/>
      <c r="W79" s="146">
        <f>MONTHLYANALYSISWORKSHEET!P51</f>
        <v>1375.8333333333333</v>
      </c>
      <c r="X79" s="22"/>
      <c r="Y79" s="22"/>
      <c r="AD79" s="3" t="s">
        <v>45</v>
      </c>
      <c r="CC79">
        <f t="shared" si="5"/>
        <v>49</v>
      </c>
      <c r="CD79" s="2">
        <f t="shared" si="0"/>
        <v>4.4999999999999998E-2</v>
      </c>
      <c r="CE79" s="4">
        <f t="shared" si="1"/>
        <v>1745.4121886566518</v>
      </c>
      <c r="CF79" s="1">
        <f t="shared" si="2"/>
        <v>2533.4265491294036</v>
      </c>
      <c r="CG79" s="4">
        <f t="shared" si="3"/>
        <v>0</v>
      </c>
      <c r="CH79" s="4">
        <f t="shared" si="20"/>
        <v>0</v>
      </c>
      <c r="CI79" s="4">
        <f t="shared" si="6"/>
        <v>788.01436047275183</v>
      </c>
      <c r="CJ79" s="4">
        <f t="shared" si="4"/>
        <v>464655.23594796774</v>
      </c>
      <c r="CL79" s="129">
        <f t="shared" si="17"/>
        <v>835.40151445296829</v>
      </c>
      <c r="CM79" s="1">
        <f t="shared" si="14"/>
        <v>1266.7132745647018</v>
      </c>
      <c r="CN79" s="1">
        <f t="shared" si="15"/>
        <v>431.31176011173352</v>
      </c>
      <c r="CO79" s="129">
        <f t="shared" si="16"/>
        <v>482111.07925965334</v>
      </c>
      <c r="CP79" s="130">
        <v>43</v>
      </c>
    </row>
    <row r="80" spans="1:94" x14ac:dyDescent="0.25">
      <c r="A80" s="111">
        <f t="shared" si="7"/>
        <v>44</v>
      </c>
      <c r="B80" s="112">
        <f t="shared" si="8"/>
        <v>4.4999999999999998E-2</v>
      </c>
      <c r="C80" s="113">
        <f t="shared" si="9"/>
        <v>1760.0226797417906</v>
      </c>
      <c r="D80" s="114">
        <f t="shared" si="10"/>
        <v>2533.4265491294036</v>
      </c>
      <c r="E80" s="113">
        <f t="shared" si="24"/>
        <v>0</v>
      </c>
      <c r="F80" s="113"/>
      <c r="G80" s="113">
        <f t="shared" si="21"/>
        <v>0</v>
      </c>
      <c r="H80" s="113">
        <f t="shared" si="12"/>
        <v>773.40386938761299</v>
      </c>
      <c r="I80" s="147">
        <f t="shared" si="13"/>
        <v>468565.97739508993</v>
      </c>
      <c r="J80" s="20"/>
      <c r="N80" s="131"/>
      <c r="O80" s="133">
        <f t="shared" si="25"/>
        <v>458404.37313464144</v>
      </c>
      <c r="P80" s="54"/>
      <c r="Q80" s="123">
        <f t="shared" si="19"/>
        <v>468565.97739508993</v>
      </c>
      <c r="R80" s="22"/>
      <c r="S80" s="145">
        <f>SUM($C$37:C80)</f>
        <v>80036.745556783761</v>
      </c>
      <c r="T80" s="127"/>
      <c r="U80" s="123">
        <f>SUM($CE$29:CE74)</f>
        <v>80036.745556783761</v>
      </c>
      <c r="V80" s="22"/>
      <c r="W80" s="146">
        <f>MONTHLYANALYSISWORKSHEET!P52</f>
        <v>1397.5</v>
      </c>
      <c r="X80" s="22"/>
      <c r="Y80" s="22"/>
      <c r="AD80" s="3" t="s">
        <v>45</v>
      </c>
      <c r="CC80">
        <f t="shared" si="5"/>
        <v>50</v>
      </c>
      <c r="CD80" s="2">
        <f t="shared" si="0"/>
        <v>4.4999999999999998E-2</v>
      </c>
      <c r="CE80" s="4">
        <f t="shared" si="1"/>
        <v>1742.4571348048789</v>
      </c>
      <c r="CF80" s="1">
        <f t="shared" si="2"/>
        <v>2533.4265491294036</v>
      </c>
      <c r="CG80" s="4">
        <f t="shared" si="3"/>
        <v>0</v>
      </c>
      <c r="CH80" s="4">
        <f t="shared" si="20"/>
        <v>0</v>
      </c>
      <c r="CI80" s="4">
        <f t="shared" si="6"/>
        <v>790.96941432452468</v>
      </c>
      <c r="CJ80" s="4">
        <f t="shared" si="4"/>
        <v>463864.26653364324</v>
      </c>
      <c r="CL80" s="129">
        <f t="shared" si="17"/>
        <v>834.65480596827479</v>
      </c>
      <c r="CM80" s="1">
        <f t="shared" si="14"/>
        <v>1266.7132745647018</v>
      </c>
      <c r="CN80" s="1">
        <f t="shared" si="15"/>
        <v>432.05846859642702</v>
      </c>
      <c r="CO80" s="129">
        <f t="shared" si="16"/>
        <v>481679.02079105692</v>
      </c>
      <c r="CP80" s="130">
        <v>44</v>
      </c>
    </row>
    <row r="81" spans="1:94" x14ac:dyDescent="0.25">
      <c r="A81" s="111">
        <f t="shared" si="7"/>
        <v>45</v>
      </c>
      <c r="B81" s="112">
        <f t="shared" si="8"/>
        <v>4.4999999999999998E-2</v>
      </c>
      <c r="C81" s="113">
        <f t="shared" si="9"/>
        <v>1757.122415231587</v>
      </c>
      <c r="D81" s="114">
        <f t="shared" si="10"/>
        <v>2533.4265491294036</v>
      </c>
      <c r="E81" s="113">
        <f t="shared" si="24"/>
        <v>0</v>
      </c>
      <c r="F81" s="113"/>
      <c r="G81" s="113">
        <f t="shared" ref="G81:G112" si="26">IF(I80&gt;1,IF(G69&gt;1,IF(I80&lt;$E$13,(I80-D81+C81),G69),0),0)</f>
        <v>0</v>
      </c>
      <c r="H81" s="113">
        <f t="shared" si="12"/>
        <v>776.30413389781666</v>
      </c>
      <c r="I81" s="147">
        <f t="shared" si="13"/>
        <v>467789.6732611921</v>
      </c>
      <c r="J81" s="20"/>
      <c r="N81" s="131"/>
      <c r="O81" s="133">
        <f t="shared" si="25"/>
        <v>457387.99754559679</v>
      </c>
      <c r="P81" s="54"/>
      <c r="Q81" s="123">
        <f t="shared" si="19"/>
        <v>467789.6732611921</v>
      </c>
      <c r="R81" s="22"/>
      <c r="S81" s="145">
        <f>SUM($C$37:C81)</f>
        <v>81793.867972015345</v>
      </c>
      <c r="T81" s="127"/>
      <c r="U81" s="123">
        <f>SUM($CE$29:CE75)</f>
        <v>81793.867972015345</v>
      </c>
      <c r="V81" s="22"/>
      <c r="W81" s="146">
        <f>MONTHLYANALYSISWORKSHEET!P53</f>
        <v>1413.75</v>
      </c>
      <c r="X81" s="22"/>
      <c r="Y81" s="22"/>
      <c r="AD81" s="3" t="s">
        <v>45</v>
      </c>
      <c r="CC81">
        <f t="shared" si="5"/>
        <v>51</v>
      </c>
      <c r="CD81" s="2">
        <f t="shared" si="0"/>
        <v>4.4999999999999998E-2</v>
      </c>
      <c r="CE81" s="4">
        <f t="shared" si="1"/>
        <v>1739.4909995011619</v>
      </c>
      <c r="CF81" s="1">
        <f t="shared" si="2"/>
        <v>2533.4265491294036</v>
      </c>
      <c r="CG81" s="4">
        <f t="shared" si="3"/>
        <v>0</v>
      </c>
      <c r="CH81" s="4">
        <f t="shared" si="20"/>
        <v>0</v>
      </c>
      <c r="CI81" s="4">
        <f t="shared" si="6"/>
        <v>793.93554962824169</v>
      </c>
      <c r="CJ81" s="4">
        <f t="shared" si="4"/>
        <v>463070.33098401502</v>
      </c>
      <c r="CL81" s="129">
        <f t="shared" si="17"/>
        <v>833.90680474451722</v>
      </c>
      <c r="CM81" s="1">
        <f t="shared" si="14"/>
        <v>1266.7132745647018</v>
      </c>
      <c r="CN81" s="1">
        <f t="shared" si="15"/>
        <v>432.80646982018459</v>
      </c>
      <c r="CO81" s="129">
        <f t="shared" si="16"/>
        <v>481246.21432123671</v>
      </c>
      <c r="CP81" s="130">
        <v>45</v>
      </c>
    </row>
    <row r="82" spans="1:94" x14ac:dyDescent="0.25">
      <c r="A82" s="111">
        <f t="shared" si="7"/>
        <v>46</v>
      </c>
      <c r="B82" s="112">
        <f t="shared" si="8"/>
        <v>4.4999999999999998E-2</v>
      </c>
      <c r="C82" s="113">
        <f t="shared" si="9"/>
        <v>1754.2112747294702</v>
      </c>
      <c r="D82" s="114">
        <f t="shared" si="10"/>
        <v>2533.4265491294036</v>
      </c>
      <c r="E82" s="113">
        <f t="shared" si="24"/>
        <v>0</v>
      </c>
      <c r="F82" s="113"/>
      <c r="G82" s="113">
        <f t="shared" si="26"/>
        <v>0</v>
      </c>
      <c r="H82" s="113">
        <f t="shared" si="12"/>
        <v>779.21527439993338</v>
      </c>
      <c r="I82" s="147">
        <f t="shared" si="13"/>
        <v>467010.45798679214</v>
      </c>
      <c r="J82" s="20"/>
      <c r="N82" s="131"/>
      <c r="O82" s="133">
        <f t="shared" si="25"/>
        <v>456371.62195655215</v>
      </c>
      <c r="P82" s="54"/>
      <c r="Q82" s="123">
        <f t="shared" si="19"/>
        <v>467010.45798679214</v>
      </c>
      <c r="R82" s="22"/>
      <c r="S82" s="145">
        <f>SUM($C$37:C82)</f>
        <v>83548.079246744819</v>
      </c>
      <c r="T82" s="127"/>
      <c r="U82" s="123">
        <f>SUM($CE$29:CE76)</f>
        <v>83548.079246744819</v>
      </c>
      <c r="V82" s="22"/>
      <c r="W82" s="146">
        <f>MONTHLYANALYSISWORKSHEET!P54</f>
        <v>1424.5833333333333</v>
      </c>
      <c r="X82" s="22"/>
      <c r="Y82" s="22"/>
      <c r="AD82" s="3" t="s">
        <v>45</v>
      </c>
      <c r="CC82">
        <f t="shared" si="5"/>
        <v>52</v>
      </c>
      <c r="CD82" s="2">
        <f t="shared" si="0"/>
        <v>4.4999999999999998E-2</v>
      </c>
      <c r="CE82" s="4">
        <f t="shared" si="1"/>
        <v>1736.513741190056</v>
      </c>
      <c r="CF82" s="1">
        <f t="shared" si="2"/>
        <v>2533.4265491294036</v>
      </c>
      <c r="CG82" s="4">
        <f t="shared" si="3"/>
        <v>0</v>
      </c>
      <c r="CH82" s="4">
        <f t="shared" si="20"/>
        <v>0</v>
      </c>
      <c r="CI82" s="4">
        <f t="shared" si="6"/>
        <v>796.91280793934766</v>
      </c>
      <c r="CJ82" s="4">
        <f t="shared" si="4"/>
        <v>462273.41817607568</v>
      </c>
      <c r="CL82" s="129">
        <f t="shared" si="17"/>
        <v>833.15750854364092</v>
      </c>
      <c r="CM82" s="1">
        <f t="shared" si="14"/>
        <v>1266.7132745647018</v>
      </c>
      <c r="CN82" s="1">
        <f t="shared" si="15"/>
        <v>433.55576602106089</v>
      </c>
      <c r="CO82" s="129">
        <f t="shared" si="16"/>
        <v>480812.65855521563</v>
      </c>
      <c r="CP82" s="130">
        <v>46</v>
      </c>
    </row>
    <row r="83" spans="1:94" x14ac:dyDescent="0.25">
      <c r="A83" s="111">
        <f t="shared" si="7"/>
        <v>47</v>
      </c>
      <c r="B83" s="112">
        <f t="shared" si="8"/>
        <v>4.4999999999999998E-2</v>
      </c>
      <c r="C83" s="113">
        <f t="shared" si="9"/>
        <v>1751.2892174504705</v>
      </c>
      <c r="D83" s="114">
        <f t="shared" si="10"/>
        <v>2533.4265491294036</v>
      </c>
      <c r="E83" s="113">
        <f t="shared" si="24"/>
        <v>0</v>
      </c>
      <c r="F83" s="113"/>
      <c r="G83" s="113">
        <f t="shared" si="26"/>
        <v>0</v>
      </c>
      <c r="H83" s="113">
        <f t="shared" si="12"/>
        <v>782.13733167893315</v>
      </c>
      <c r="I83" s="147">
        <f t="shared" si="13"/>
        <v>466228.3206551132</v>
      </c>
      <c r="J83" s="20"/>
      <c r="N83" s="131"/>
      <c r="O83" s="133">
        <f t="shared" si="25"/>
        <v>455355.2463675075</v>
      </c>
      <c r="P83" s="54"/>
      <c r="Q83" s="123">
        <f t="shared" si="19"/>
        <v>466228.3206551132</v>
      </c>
      <c r="R83" s="22"/>
      <c r="S83" s="145">
        <f>SUM($C$37:C83)</f>
        <v>85299.368464195286</v>
      </c>
      <c r="T83" s="127"/>
      <c r="U83" s="123">
        <f>SUM($CE$29:CE77)</f>
        <v>85299.368464195286</v>
      </c>
      <c r="V83" s="22"/>
      <c r="W83" s="146">
        <f>MONTHLYANALYSISWORKSHEET!P55</f>
        <v>1430</v>
      </c>
      <c r="X83" s="22"/>
      <c r="Y83" s="22"/>
      <c r="AD83" s="3" t="s">
        <v>45</v>
      </c>
      <c r="CC83">
        <f t="shared" si="5"/>
        <v>53</v>
      </c>
      <c r="CD83" s="2">
        <f t="shared" si="0"/>
        <v>4.4999999999999998E-2</v>
      </c>
      <c r="CE83" s="4">
        <f t="shared" si="1"/>
        <v>1733.5253181602834</v>
      </c>
      <c r="CF83" s="1">
        <f t="shared" si="2"/>
        <v>2533.4265491294036</v>
      </c>
      <c r="CG83" s="4">
        <f t="shared" si="3"/>
        <v>0</v>
      </c>
      <c r="CH83" s="4">
        <f t="shared" si="20"/>
        <v>0</v>
      </c>
      <c r="CI83" s="4">
        <f t="shared" si="6"/>
        <v>799.90123096912021</v>
      </c>
      <c r="CJ83" s="4">
        <f t="shared" si="4"/>
        <v>461473.51694510656</v>
      </c>
      <c r="CL83" s="129">
        <f t="shared" si="17"/>
        <v>832.406915123717</v>
      </c>
      <c r="CM83" s="1">
        <f t="shared" si="14"/>
        <v>1266.7132745647018</v>
      </c>
      <c r="CN83" s="1">
        <f t="shared" si="15"/>
        <v>434.30635944098481</v>
      </c>
      <c r="CO83" s="129">
        <f t="shared" si="16"/>
        <v>480378.35219577467</v>
      </c>
      <c r="CP83" s="130">
        <v>47</v>
      </c>
    </row>
    <row r="84" spans="1:94" x14ac:dyDescent="0.25">
      <c r="A84" s="111">
        <f t="shared" si="7"/>
        <v>48</v>
      </c>
      <c r="B84" s="112">
        <f t="shared" si="8"/>
        <v>4.4999999999999998E-2</v>
      </c>
      <c r="C84" s="113">
        <f t="shared" si="9"/>
        <v>1748.3562024566743</v>
      </c>
      <c r="D84" s="114">
        <f t="shared" si="10"/>
        <v>2533.4265491294036</v>
      </c>
      <c r="E84" s="113">
        <f t="shared" si="24"/>
        <v>0</v>
      </c>
      <c r="F84" s="113"/>
      <c r="G84" s="113">
        <f t="shared" si="26"/>
        <v>0</v>
      </c>
      <c r="H84" s="113">
        <f t="shared" si="12"/>
        <v>785.07034667272933</v>
      </c>
      <c r="I84" s="147">
        <f t="shared" si="13"/>
        <v>465443.25030844047</v>
      </c>
      <c r="J84" s="20"/>
      <c r="N84" s="131" t="s">
        <v>45</v>
      </c>
      <c r="O84" s="133">
        <f>CO140</f>
        <v>454338.87077846267</v>
      </c>
      <c r="P84" s="54"/>
      <c r="Q84" s="123">
        <f t="shared" si="19"/>
        <v>465443.25030844047</v>
      </c>
      <c r="R84" s="22"/>
      <c r="S84" s="145">
        <f>SUM($C$37:C84)</f>
        <v>87047.724666651964</v>
      </c>
      <c r="T84" s="127">
        <v>4</v>
      </c>
      <c r="U84" s="123">
        <f>SUM($CE$29:CE78)</f>
        <v>87047.724666651964</v>
      </c>
      <c r="V84" s="22"/>
      <c r="W84" s="146">
        <f>MONTHLYANALYSISWORKSHEET!P56</f>
        <v>1430</v>
      </c>
      <c r="X84" s="22"/>
      <c r="Y84" s="22"/>
      <c r="AD84" s="3" t="s">
        <v>45</v>
      </c>
      <c r="CC84">
        <f t="shared" si="5"/>
        <v>54</v>
      </c>
      <c r="CD84" s="2">
        <f t="shared" si="0"/>
        <v>4.4999999999999998E-2</v>
      </c>
      <c r="CE84" s="4">
        <f t="shared" si="1"/>
        <v>1730.5256885441495</v>
      </c>
      <c r="CF84" s="1">
        <f t="shared" si="2"/>
        <v>2533.4265491294036</v>
      </c>
      <c r="CG84" s="4">
        <f t="shared" si="3"/>
        <v>0</v>
      </c>
      <c r="CH84" s="4">
        <f t="shared" si="20"/>
        <v>0</v>
      </c>
      <c r="CI84" s="4">
        <f t="shared" si="6"/>
        <v>802.90086058525412</v>
      </c>
      <c r="CJ84" s="4">
        <f t="shared" si="4"/>
        <v>460670.61608452129</v>
      </c>
      <c r="CL84" s="129">
        <f t="shared" si="17"/>
        <v>831.65502223893486</v>
      </c>
      <c r="CM84" s="1">
        <f t="shared" si="14"/>
        <v>1266.7132745647018</v>
      </c>
      <c r="CN84" s="1">
        <f t="shared" si="15"/>
        <v>435.05825232576694</v>
      </c>
      <c r="CO84" s="129">
        <f t="shared" si="16"/>
        <v>479943.29394344892</v>
      </c>
      <c r="CP84" s="130">
        <v>48</v>
      </c>
    </row>
    <row r="85" spans="1:94" x14ac:dyDescent="0.25">
      <c r="A85" s="111">
        <f t="shared" si="7"/>
        <v>49</v>
      </c>
      <c r="B85" s="112">
        <f t="shared" si="8"/>
        <v>4.4999999999999998E-2</v>
      </c>
      <c r="C85" s="113">
        <f t="shared" si="9"/>
        <v>1745.4121886566518</v>
      </c>
      <c r="D85" s="114">
        <f t="shared" si="10"/>
        <v>2533.4265491294036</v>
      </c>
      <c r="E85" s="113">
        <f t="shared" si="24"/>
        <v>0</v>
      </c>
      <c r="F85" s="113"/>
      <c r="G85" s="113">
        <f t="shared" si="26"/>
        <v>0</v>
      </c>
      <c r="H85" s="113">
        <f t="shared" si="12"/>
        <v>788.01436047275183</v>
      </c>
      <c r="I85" s="147">
        <f t="shared" si="13"/>
        <v>464655.23594796774</v>
      </c>
      <c r="J85" s="20"/>
      <c r="N85" s="131"/>
      <c r="O85" s="133">
        <f>O84-($O$84-$O$96)/12</f>
        <v>453275.74168340419</v>
      </c>
      <c r="P85" s="54"/>
      <c r="Q85" s="123">
        <f t="shared" si="19"/>
        <v>464655.23594796774</v>
      </c>
      <c r="R85" s="22"/>
      <c r="S85" s="145">
        <f>SUM($C$37:C85)</f>
        <v>88793.136855308621</v>
      </c>
      <c r="T85" s="127"/>
      <c r="U85" s="123">
        <f>SUM($CE$29:CE79)</f>
        <v>88793.136855308621</v>
      </c>
      <c r="V85" s="22"/>
      <c r="W85" s="146">
        <f>MONTHLYANALYSISWORKSHEET!P57</f>
        <v>1489.5833333333333</v>
      </c>
      <c r="X85" s="22"/>
      <c r="Y85" s="22"/>
      <c r="AD85" s="3" t="s">
        <v>45</v>
      </c>
      <c r="CC85">
        <f t="shared" si="5"/>
        <v>55</v>
      </c>
      <c r="CD85" s="2">
        <f t="shared" si="0"/>
        <v>4.4999999999999998E-2</v>
      </c>
      <c r="CE85" s="4">
        <f t="shared" si="1"/>
        <v>1727.5148103169547</v>
      </c>
      <c r="CF85" s="1">
        <f t="shared" si="2"/>
        <v>2533.4265491294036</v>
      </c>
      <c r="CG85" s="4">
        <f t="shared" si="3"/>
        <v>0</v>
      </c>
      <c r="CH85" s="4">
        <f t="shared" si="20"/>
        <v>0</v>
      </c>
      <c r="CI85" s="4">
        <f t="shared" si="6"/>
        <v>805.9117388124489</v>
      </c>
      <c r="CJ85" s="4">
        <f t="shared" si="4"/>
        <v>459864.70434570883</v>
      </c>
      <c r="CL85" s="129">
        <f t="shared" si="17"/>
        <v>830.90182763959581</v>
      </c>
      <c r="CM85" s="1">
        <f t="shared" si="14"/>
        <v>1266.7132745647018</v>
      </c>
      <c r="CN85" s="1">
        <f t="shared" si="15"/>
        <v>435.811446925106</v>
      </c>
      <c r="CO85" s="129">
        <f t="shared" si="16"/>
        <v>479507.48249652382</v>
      </c>
      <c r="CP85" s="130">
        <v>49</v>
      </c>
    </row>
    <row r="86" spans="1:94" x14ac:dyDescent="0.25">
      <c r="A86" s="111">
        <f t="shared" si="7"/>
        <v>50</v>
      </c>
      <c r="B86" s="112">
        <f t="shared" si="8"/>
        <v>4.4999999999999998E-2</v>
      </c>
      <c r="C86" s="113">
        <f t="shared" si="9"/>
        <v>1742.4571348048789</v>
      </c>
      <c r="D86" s="114">
        <f t="shared" si="10"/>
        <v>2533.4265491294036</v>
      </c>
      <c r="E86" s="113">
        <f t="shared" si="24"/>
        <v>0</v>
      </c>
      <c r="F86" s="113"/>
      <c r="G86" s="113">
        <f t="shared" si="26"/>
        <v>0</v>
      </c>
      <c r="H86" s="113">
        <f t="shared" si="12"/>
        <v>790.96941432452468</v>
      </c>
      <c r="I86" s="147">
        <f t="shared" si="13"/>
        <v>463864.26653364324</v>
      </c>
      <c r="J86" s="20"/>
      <c r="N86" s="131"/>
      <c r="O86" s="133">
        <f t="shared" ref="O86:O95" si="27">O85-($O$84-$O$96)/12</f>
        <v>452212.61258834571</v>
      </c>
      <c r="P86" s="54"/>
      <c r="Q86" s="123">
        <f t="shared" si="19"/>
        <v>463864.26653364324</v>
      </c>
      <c r="R86" s="22"/>
      <c r="S86" s="145">
        <f>SUM($C$37:C86)</f>
        <v>90535.593990113499</v>
      </c>
      <c r="T86" s="127"/>
      <c r="U86" s="123">
        <f>SUM($CE$29:CE80)</f>
        <v>90535.593990113499</v>
      </c>
      <c r="V86" s="22"/>
      <c r="W86" s="146">
        <f>MONTHLYANALYSISWORKSHEET!P58</f>
        <v>1543.75</v>
      </c>
      <c r="X86" s="22"/>
      <c r="Y86" s="22"/>
      <c r="AD86" s="3" t="s">
        <v>45</v>
      </c>
      <c r="CC86">
        <f t="shared" si="5"/>
        <v>56</v>
      </c>
      <c r="CD86" s="2">
        <f t="shared" si="0"/>
        <v>4.4999999999999998E-2</v>
      </c>
      <c r="CE86" s="4">
        <f t="shared" si="1"/>
        <v>1724.4926412964078</v>
      </c>
      <c r="CF86" s="1">
        <f t="shared" si="2"/>
        <v>2533.4265491294036</v>
      </c>
      <c r="CG86" s="4">
        <f t="shared" si="3"/>
        <v>0</v>
      </c>
      <c r="CH86" s="4">
        <f t="shared" si="20"/>
        <v>0</v>
      </c>
      <c r="CI86" s="4">
        <f t="shared" si="6"/>
        <v>808.93390783299583</v>
      </c>
      <c r="CJ86" s="4">
        <f t="shared" si="4"/>
        <v>459055.77043787582</v>
      </c>
      <c r="CL86" s="129">
        <f t="shared" si="17"/>
        <v>830.1473290721068</v>
      </c>
      <c r="CM86" s="1">
        <f t="shared" si="14"/>
        <v>1266.7132745647018</v>
      </c>
      <c r="CN86" s="1">
        <f t="shared" si="15"/>
        <v>436.56594549259501</v>
      </c>
      <c r="CO86" s="129">
        <f t="shared" si="16"/>
        <v>479070.91655103123</v>
      </c>
      <c r="CP86" s="130">
        <v>50</v>
      </c>
    </row>
    <row r="87" spans="1:94" x14ac:dyDescent="0.25">
      <c r="A87" s="111">
        <f t="shared" si="7"/>
        <v>51</v>
      </c>
      <c r="B87" s="112">
        <f t="shared" si="8"/>
        <v>4.4999999999999998E-2</v>
      </c>
      <c r="C87" s="113">
        <f t="shared" si="9"/>
        <v>1739.4909995011619</v>
      </c>
      <c r="D87" s="114">
        <f t="shared" si="10"/>
        <v>2533.4265491294036</v>
      </c>
      <c r="E87" s="113">
        <f t="shared" si="24"/>
        <v>0</v>
      </c>
      <c r="F87" s="113"/>
      <c r="G87" s="113">
        <f t="shared" si="26"/>
        <v>0</v>
      </c>
      <c r="H87" s="113">
        <f t="shared" si="12"/>
        <v>793.93554962824169</v>
      </c>
      <c r="I87" s="147">
        <f t="shared" si="13"/>
        <v>463070.33098401502</v>
      </c>
      <c r="J87" s="20"/>
      <c r="N87" s="131"/>
      <c r="O87" s="133">
        <f t="shared" si="27"/>
        <v>451149.48349328723</v>
      </c>
      <c r="P87" s="54"/>
      <c r="Q87" s="123">
        <f t="shared" si="19"/>
        <v>463070.33098401502</v>
      </c>
      <c r="R87" s="22"/>
      <c r="S87" s="145">
        <f>SUM($C$37:C87)</f>
        <v>92275.084989614654</v>
      </c>
      <c r="T87" s="127"/>
      <c r="U87" s="123">
        <f>SUM($CE$29:CE81)</f>
        <v>92275.084989614654</v>
      </c>
      <c r="V87" s="22"/>
      <c r="W87" s="146">
        <f>MONTHLYANALYSISWORKSHEET!P59</f>
        <v>1592.5</v>
      </c>
      <c r="X87" s="22"/>
      <c r="Y87" s="22"/>
      <c r="AD87" s="3" t="s">
        <v>45</v>
      </c>
      <c r="CC87">
        <f t="shared" si="5"/>
        <v>57</v>
      </c>
      <c r="CD87" s="2">
        <f t="shared" si="0"/>
        <v>4.4999999999999998E-2</v>
      </c>
      <c r="CE87" s="4">
        <f t="shared" si="1"/>
        <v>1721.459139142034</v>
      </c>
      <c r="CF87" s="1">
        <f t="shared" si="2"/>
        <v>2533.4265491294036</v>
      </c>
      <c r="CG87" s="4">
        <f t="shared" si="3"/>
        <v>0</v>
      </c>
      <c r="CH87" s="4">
        <f t="shared" si="20"/>
        <v>0</v>
      </c>
      <c r="CI87" s="4">
        <f t="shared" si="6"/>
        <v>811.96740998736959</v>
      </c>
      <c r="CJ87" s="4">
        <f t="shared" si="4"/>
        <v>458243.80302788847</v>
      </c>
      <c r="CL87" s="129">
        <f t="shared" si="17"/>
        <v>829.39152427897272</v>
      </c>
      <c r="CM87" s="1">
        <f t="shared" si="14"/>
        <v>1266.7132745647018</v>
      </c>
      <c r="CN87" s="1">
        <f t="shared" si="15"/>
        <v>437.32175028572908</v>
      </c>
      <c r="CO87" s="129">
        <f t="shared" si="16"/>
        <v>478633.59480074549</v>
      </c>
      <c r="CP87" s="111">
        <f>IF(CO86&lt;1,"",CP86+1)</f>
        <v>51</v>
      </c>
    </row>
    <row r="88" spans="1:94" x14ac:dyDescent="0.25">
      <c r="A88" s="111">
        <f t="shared" si="7"/>
        <v>52</v>
      </c>
      <c r="B88" s="112">
        <f t="shared" si="8"/>
        <v>4.4999999999999998E-2</v>
      </c>
      <c r="C88" s="113">
        <f t="shared" si="9"/>
        <v>1736.513741190056</v>
      </c>
      <c r="D88" s="114">
        <f t="shared" si="10"/>
        <v>2533.4265491294036</v>
      </c>
      <c r="E88" s="113">
        <f t="shared" si="24"/>
        <v>0</v>
      </c>
      <c r="F88" s="113"/>
      <c r="G88" s="113">
        <f t="shared" si="26"/>
        <v>0</v>
      </c>
      <c r="H88" s="113">
        <f t="shared" si="12"/>
        <v>796.91280793934766</v>
      </c>
      <c r="I88" s="147">
        <f t="shared" si="13"/>
        <v>462273.41817607568</v>
      </c>
      <c r="J88" s="20"/>
      <c r="N88" s="131"/>
      <c r="O88" s="133">
        <f t="shared" si="27"/>
        <v>450086.35439822875</v>
      </c>
      <c r="P88" s="54"/>
      <c r="Q88" s="123">
        <f t="shared" si="19"/>
        <v>462273.41817607568</v>
      </c>
      <c r="R88" s="22"/>
      <c r="S88" s="145">
        <f>SUM($C$37:C88)</f>
        <v>94011.598730804704</v>
      </c>
      <c r="T88" s="127"/>
      <c r="U88" s="123">
        <f>SUM($CE$29:CE82)</f>
        <v>94011.598730804704</v>
      </c>
      <c r="V88" s="22"/>
      <c r="W88" s="146">
        <f>MONTHLYANALYSISWORKSHEET!P60</f>
        <v>1635.8333333333333</v>
      </c>
      <c r="X88" s="22"/>
      <c r="Y88" s="22"/>
      <c r="AD88" s="3" t="s">
        <v>45</v>
      </c>
      <c r="CC88">
        <f t="shared" si="5"/>
        <v>58</v>
      </c>
      <c r="CD88" s="2">
        <f t="shared" si="0"/>
        <v>4.4999999999999998E-2</v>
      </c>
      <c r="CE88" s="4">
        <f t="shared" si="1"/>
        <v>1718.4142613545816</v>
      </c>
      <c r="CF88" s="1">
        <f t="shared" si="2"/>
        <v>2533.4265491294036</v>
      </c>
      <c r="CG88" s="4">
        <f t="shared" si="3"/>
        <v>0</v>
      </c>
      <c r="CH88" s="4">
        <f t="shared" si="20"/>
        <v>0</v>
      </c>
      <c r="CI88" s="4">
        <f t="shared" si="6"/>
        <v>815.01228777482197</v>
      </c>
      <c r="CJ88" s="4">
        <f t="shared" si="4"/>
        <v>457428.79074011365</v>
      </c>
      <c r="CL88" s="129">
        <f t="shared" si="17"/>
        <v>828.6344109987906</v>
      </c>
      <c r="CM88" s="1">
        <f t="shared" si="14"/>
        <v>1266.7132745647018</v>
      </c>
      <c r="CN88" s="1">
        <f t="shared" si="15"/>
        <v>438.07886356591121</v>
      </c>
      <c r="CO88" s="129">
        <f t="shared" si="16"/>
        <v>478195.51593717956</v>
      </c>
      <c r="CP88" s="111">
        <f>IF(CO87&lt;1,"",CP87+1)</f>
        <v>52</v>
      </c>
    </row>
    <row r="89" spans="1:94" x14ac:dyDescent="0.25">
      <c r="A89" s="111">
        <f t="shared" si="7"/>
        <v>53</v>
      </c>
      <c r="B89" s="112">
        <f t="shared" si="8"/>
        <v>4.4999999999999998E-2</v>
      </c>
      <c r="C89" s="113">
        <f t="shared" si="9"/>
        <v>1733.5253181602834</v>
      </c>
      <c r="D89" s="114">
        <f t="shared" si="10"/>
        <v>2533.4265491294036</v>
      </c>
      <c r="E89" s="113">
        <f t="shared" si="24"/>
        <v>0</v>
      </c>
      <c r="F89" s="113"/>
      <c r="G89" s="113">
        <f t="shared" si="26"/>
        <v>0</v>
      </c>
      <c r="H89" s="113">
        <f t="shared" si="12"/>
        <v>799.90123096912021</v>
      </c>
      <c r="I89" s="147">
        <f t="shared" si="13"/>
        <v>461473.51694510656</v>
      </c>
      <c r="J89" s="20"/>
      <c r="N89" s="131"/>
      <c r="O89" s="133">
        <f t="shared" si="27"/>
        <v>449023.22530317027</v>
      </c>
      <c r="P89" s="54"/>
      <c r="Q89" s="123">
        <f t="shared" si="19"/>
        <v>461473.51694510656</v>
      </c>
      <c r="R89" s="22"/>
      <c r="S89" s="145">
        <f>SUM($C$37:C89)</f>
        <v>95745.124048964994</v>
      </c>
      <c r="T89" s="127"/>
      <c r="U89" s="123">
        <f>SUM($CE$29:CE83)</f>
        <v>95745.124048964994</v>
      </c>
      <c r="V89" s="22"/>
      <c r="W89" s="146">
        <f>MONTHLYANALYSISWORKSHEET!P61</f>
        <v>1673.75</v>
      </c>
      <c r="X89" s="22"/>
      <c r="Y89" s="22"/>
      <c r="AD89" s="3" t="s">
        <v>45</v>
      </c>
      <c r="CC89">
        <f t="shared" si="5"/>
        <v>59</v>
      </c>
      <c r="CD89" s="2">
        <f t="shared" si="0"/>
        <v>4.4999999999999998E-2</v>
      </c>
      <c r="CE89" s="4">
        <f t="shared" si="1"/>
        <v>1715.3579652754261</v>
      </c>
      <c r="CF89" s="1">
        <f t="shared" si="2"/>
        <v>2533.4265491294036</v>
      </c>
      <c r="CG89" s="4">
        <f t="shared" si="3"/>
        <v>0</v>
      </c>
      <c r="CH89" s="4">
        <f t="shared" si="20"/>
        <v>0</v>
      </c>
      <c r="CI89" s="4">
        <f t="shared" si="6"/>
        <v>818.06858385397754</v>
      </c>
      <c r="CJ89" s="4">
        <f t="shared" si="4"/>
        <v>456610.7221562597</v>
      </c>
      <c r="CL89" s="129">
        <f t="shared" si="17"/>
        <v>827.87598696624207</v>
      </c>
      <c r="CM89" s="1">
        <f t="shared" si="14"/>
        <v>1266.7132745647018</v>
      </c>
      <c r="CN89" s="1">
        <f t="shared" si="15"/>
        <v>438.83728759845974</v>
      </c>
      <c r="CO89" s="129">
        <f t="shared" si="16"/>
        <v>477756.6786495811</v>
      </c>
      <c r="CP89" s="111">
        <f t="shared" ref="CP89:CP152" si="28">IF(CO88&lt;1,"",CP88+1)</f>
        <v>53</v>
      </c>
    </row>
    <row r="90" spans="1:94" x14ac:dyDescent="0.25">
      <c r="A90" s="111">
        <f t="shared" si="7"/>
        <v>54</v>
      </c>
      <c r="B90" s="112">
        <f t="shared" si="8"/>
        <v>4.4999999999999998E-2</v>
      </c>
      <c r="C90" s="113">
        <f t="shared" si="9"/>
        <v>1730.5256885441495</v>
      </c>
      <c r="D90" s="114">
        <f t="shared" si="10"/>
        <v>2533.4265491294036</v>
      </c>
      <c r="E90" s="113">
        <f t="shared" si="24"/>
        <v>0</v>
      </c>
      <c r="F90" s="113"/>
      <c r="G90" s="113">
        <f t="shared" si="26"/>
        <v>0</v>
      </c>
      <c r="H90" s="113">
        <f t="shared" si="12"/>
        <v>802.90086058525412</v>
      </c>
      <c r="I90" s="147">
        <f t="shared" si="13"/>
        <v>460670.61608452129</v>
      </c>
      <c r="J90" s="20"/>
      <c r="N90" s="131"/>
      <c r="O90" s="133">
        <f t="shared" si="27"/>
        <v>447960.09620811179</v>
      </c>
      <c r="P90" s="54"/>
      <c r="Q90" s="123">
        <f t="shared" si="19"/>
        <v>460670.61608452129</v>
      </c>
      <c r="R90" s="22"/>
      <c r="S90" s="145">
        <f>SUM($C$37:C90)</f>
        <v>97475.649737509142</v>
      </c>
      <c r="T90" s="127"/>
      <c r="U90" s="123">
        <f>SUM($CE$29:CE84)</f>
        <v>97475.649737509142</v>
      </c>
      <c r="V90" s="22"/>
      <c r="W90" s="146">
        <f>MONTHLYANALYSISWORKSHEET!P62</f>
        <v>1706.25</v>
      </c>
      <c r="X90" s="22"/>
      <c r="Y90" s="22"/>
      <c r="AD90" s="3" t="s">
        <v>45</v>
      </c>
      <c r="CC90">
        <f t="shared" si="5"/>
        <v>60</v>
      </c>
      <c r="CD90" s="2">
        <f t="shared" si="0"/>
        <v>4.4999999999999998E-2</v>
      </c>
      <c r="CE90" s="4">
        <f t="shared" si="1"/>
        <v>1712.2902080859737</v>
      </c>
      <c r="CF90" s="1">
        <f t="shared" si="2"/>
        <v>2533.4265491294036</v>
      </c>
      <c r="CG90" s="4">
        <f t="shared" si="3"/>
        <v>0</v>
      </c>
      <c r="CH90" s="4">
        <f t="shared" si="20"/>
        <v>0</v>
      </c>
      <c r="CI90" s="4">
        <f t="shared" si="6"/>
        <v>821.13634104342987</v>
      </c>
      <c r="CJ90" s="4">
        <f t="shared" si="4"/>
        <v>455789.58581521624</v>
      </c>
      <c r="CL90" s="129">
        <f t="shared" si="17"/>
        <v>827.11624991208726</v>
      </c>
      <c r="CM90" s="1">
        <f t="shared" si="14"/>
        <v>1266.7132745647018</v>
      </c>
      <c r="CN90" s="1">
        <f t="shared" si="15"/>
        <v>439.59702465261455</v>
      </c>
      <c r="CO90" s="129">
        <f t="shared" si="16"/>
        <v>477317.08162492845</v>
      </c>
      <c r="CP90" s="111">
        <f t="shared" si="28"/>
        <v>54</v>
      </c>
    </row>
    <row r="91" spans="1:94" x14ac:dyDescent="0.25">
      <c r="A91" s="111">
        <f t="shared" si="7"/>
        <v>55</v>
      </c>
      <c r="B91" s="112">
        <f t="shared" si="8"/>
        <v>4.4999999999999998E-2</v>
      </c>
      <c r="C91" s="113">
        <f t="shared" si="9"/>
        <v>1727.5148103169547</v>
      </c>
      <c r="D91" s="114">
        <f t="shared" si="10"/>
        <v>2533.4265491294036</v>
      </c>
      <c r="E91" s="113">
        <f t="shared" si="24"/>
        <v>0</v>
      </c>
      <c r="F91" s="113"/>
      <c r="G91" s="113">
        <f t="shared" si="26"/>
        <v>0</v>
      </c>
      <c r="H91" s="113">
        <f t="shared" si="12"/>
        <v>805.9117388124489</v>
      </c>
      <c r="I91" s="147">
        <f t="shared" si="13"/>
        <v>459864.70434570883</v>
      </c>
      <c r="J91" s="20"/>
      <c r="N91" s="131"/>
      <c r="O91" s="133">
        <f t="shared" si="27"/>
        <v>446896.96711305331</v>
      </c>
      <c r="P91" s="54"/>
      <c r="Q91" s="123">
        <f t="shared" si="19"/>
        <v>459864.70434570883</v>
      </c>
      <c r="R91" s="22"/>
      <c r="S91" s="145">
        <f>SUM($C$37:C91)</f>
        <v>99203.164547826091</v>
      </c>
      <c r="T91" s="127"/>
      <c r="U91" s="123">
        <f>SUM($CE$29:CE85)</f>
        <v>99203.164547826091</v>
      </c>
      <c r="V91" s="22"/>
      <c r="W91" s="146">
        <f>MONTHLYANALYSISWORKSHEET!P63</f>
        <v>1733.3333333333333</v>
      </c>
      <c r="X91" s="22"/>
      <c r="Y91" s="22"/>
      <c r="AD91" s="3" t="s">
        <v>45</v>
      </c>
      <c r="CC91">
        <f t="shared" si="5"/>
        <v>61</v>
      </c>
      <c r="CD91" s="2">
        <f t="shared" si="0"/>
        <v>4.4999999999999998E-2</v>
      </c>
      <c r="CE91" s="4">
        <f t="shared" si="1"/>
        <v>1709.2109468070605</v>
      </c>
      <c r="CF91" s="1">
        <f t="shared" si="2"/>
        <v>2533.4265491294036</v>
      </c>
      <c r="CG91" s="4">
        <f t="shared" si="3"/>
        <v>0</v>
      </c>
      <c r="CH91" s="4">
        <f t="shared" si="20"/>
        <v>0</v>
      </c>
      <c r="CI91" s="4">
        <f t="shared" si="6"/>
        <v>824.2156023223431</v>
      </c>
      <c r="CJ91" s="4">
        <f t="shared" si="4"/>
        <v>454965.37021289387</v>
      </c>
      <c r="CL91" s="129">
        <f t="shared" si="17"/>
        <v>826.35519756315739</v>
      </c>
      <c r="CM91" s="1">
        <f t="shared" si="14"/>
        <v>1266.7132745647018</v>
      </c>
      <c r="CN91" s="1">
        <f t="shared" si="15"/>
        <v>440.35807700154442</v>
      </c>
      <c r="CO91" s="129">
        <f t="shared" si="16"/>
        <v>476876.72354792693</v>
      </c>
      <c r="CP91" s="111">
        <f t="shared" si="28"/>
        <v>55</v>
      </c>
    </row>
    <row r="92" spans="1:94" x14ac:dyDescent="0.25">
      <c r="A92" s="111">
        <f t="shared" si="7"/>
        <v>56</v>
      </c>
      <c r="B92" s="112">
        <f t="shared" si="8"/>
        <v>4.4999999999999998E-2</v>
      </c>
      <c r="C92" s="113">
        <f t="shared" si="9"/>
        <v>1724.4926412964078</v>
      </c>
      <c r="D92" s="114">
        <f t="shared" si="10"/>
        <v>2533.4265491294036</v>
      </c>
      <c r="E92" s="113">
        <f t="shared" si="24"/>
        <v>0</v>
      </c>
      <c r="F92" s="113"/>
      <c r="G92" s="113">
        <f t="shared" si="26"/>
        <v>0</v>
      </c>
      <c r="H92" s="113">
        <f t="shared" si="12"/>
        <v>808.93390783299583</v>
      </c>
      <c r="I92" s="147">
        <f t="shared" si="13"/>
        <v>459055.77043787582</v>
      </c>
      <c r="J92" s="20"/>
      <c r="N92" s="131"/>
      <c r="O92" s="133">
        <f t="shared" si="27"/>
        <v>445833.83801799483</v>
      </c>
      <c r="P92" s="54"/>
      <c r="Q92" s="123">
        <f t="shared" si="19"/>
        <v>459055.77043787582</v>
      </c>
      <c r="R92" s="22"/>
      <c r="S92" s="145">
        <f>SUM($C$37:C92)</f>
        <v>100927.6571891225</v>
      </c>
      <c r="T92" s="127"/>
      <c r="U92" s="123">
        <f>SUM($CE$29:CE86)</f>
        <v>100927.6571891225</v>
      </c>
      <c r="V92" s="22"/>
      <c r="W92" s="146">
        <f>MONTHLYANALYSISWORKSHEET!P64</f>
        <v>1755</v>
      </c>
      <c r="X92" s="22"/>
      <c r="Y92" s="22"/>
      <c r="AD92" s="3" t="s">
        <v>45</v>
      </c>
      <c r="CC92">
        <f t="shared" si="5"/>
        <v>62</v>
      </c>
      <c r="CD92" s="2">
        <f t="shared" si="0"/>
        <v>4.4999999999999998E-2</v>
      </c>
      <c r="CE92" s="4">
        <f t="shared" si="1"/>
        <v>1706.1201382983518</v>
      </c>
      <c r="CF92" s="1">
        <f t="shared" si="2"/>
        <v>2533.4265491294036</v>
      </c>
      <c r="CG92" s="4">
        <f t="shared" si="3"/>
        <v>0</v>
      </c>
      <c r="CH92" s="4">
        <f t="shared" si="20"/>
        <v>0</v>
      </c>
      <c r="CI92" s="4">
        <f t="shared" si="6"/>
        <v>827.30641083105183</v>
      </c>
      <c r="CJ92" s="4">
        <f t="shared" si="4"/>
        <v>454138.06380206282</v>
      </c>
      <c r="CL92" s="129">
        <f t="shared" si="17"/>
        <v>825.59282764234842</v>
      </c>
      <c r="CM92" s="1">
        <f t="shared" si="14"/>
        <v>1266.7132745647018</v>
      </c>
      <c r="CN92" s="1">
        <f t="shared" si="15"/>
        <v>441.12044692235338</v>
      </c>
      <c r="CO92" s="129">
        <f t="shared" si="16"/>
        <v>476435.60310100456</v>
      </c>
      <c r="CP92" s="111">
        <f t="shared" si="28"/>
        <v>56</v>
      </c>
    </row>
    <row r="93" spans="1:94" x14ac:dyDescent="0.25">
      <c r="A93" s="111">
        <f t="shared" si="7"/>
        <v>57</v>
      </c>
      <c r="B93" s="112">
        <f t="shared" si="8"/>
        <v>4.4999999999999998E-2</v>
      </c>
      <c r="C93" s="113">
        <f t="shared" si="9"/>
        <v>1721.459139142034</v>
      </c>
      <c r="D93" s="114">
        <f t="shared" si="10"/>
        <v>2533.4265491294036</v>
      </c>
      <c r="E93" s="113">
        <f t="shared" si="24"/>
        <v>0</v>
      </c>
      <c r="F93" s="113"/>
      <c r="G93" s="113">
        <f t="shared" si="26"/>
        <v>0</v>
      </c>
      <c r="H93" s="113">
        <f t="shared" si="12"/>
        <v>811.96740998736959</v>
      </c>
      <c r="I93" s="147">
        <f t="shared" si="13"/>
        <v>458243.80302788847</v>
      </c>
      <c r="J93" s="20"/>
      <c r="N93" s="131"/>
      <c r="O93" s="133">
        <f t="shared" si="27"/>
        <v>444770.70892293635</v>
      </c>
      <c r="P93" s="54"/>
      <c r="Q93" s="123">
        <f t="shared" si="19"/>
        <v>458243.80302788847</v>
      </c>
      <c r="R93" s="22"/>
      <c r="S93" s="145">
        <f>SUM($C$37:C93)</f>
        <v>102649.11632826454</v>
      </c>
      <c r="T93" s="127"/>
      <c r="U93" s="123">
        <f>SUM($CE$29:CE87)</f>
        <v>102649.11632826454</v>
      </c>
      <c r="V93" s="22"/>
      <c r="W93" s="146">
        <f>MONTHLYANALYSISWORKSHEET!P65</f>
        <v>1771.25</v>
      </c>
      <c r="X93" s="22"/>
      <c r="Y93" s="22"/>
      <c r="AD93" s="3" t="s">
        <v>45</v>
      </c>
      <c r="CC93">
        <f t="shared" si="5"/>
        <v>63</v>
      </c>
      <c r="CD93" s="2">
        <f t="shared" si="0"/>
        <v>4.4999999999999998E-2</v>
      </c>
      <c r="CE93" s="4">
        <f t="shared" si="1"/>
        <v>1703.0177392577355</v>
      </c>
      <c r="CF93" s="1">
        <f t="shared" si="2"/>
        <v>2533.4265491294036</v>
      </c>
      <c r="CG93" s="4">
        <f t="shared" si="3"/>
        <v>0</v>
      </c>
      <c r="CH93" s="4">
        <f t="shared" si="20"/>
        <v>0</v>
      </c>
      <c r="CI93" s="4">
        <f t="shared" si="6"/>
        <v>830.40880987166815</v>
      </c>
      <c r="CJ93" s="4">
        <f t="shared" si="4"/>
        <v>453307.65499219118</v>
      </c>
      <c r="CL93" s="129">
        <f t="shared" si="17"/>
        <v>824.82913786861411</v>
      </c>
      <c r="CM93" s="1">
        <f t="shared" si="14"/>
        <v>1266.7132745647018</v>
      </c>
      <c r="CN93" s="1">
        <f t="shared" si="15"/>
        <v>441.88413669608769</v>
      </c>
      <c r="CO93" s="129">
        <f t="shared" si="16"/>
        <v>475993.71896430844</v>
      </c>
      <c r="CP93" s="111">
        <f t="shared" si="28"/>
        <v>57</v>
      </c>
    </row>
    <row r="94" spans="1:94" x14ac:dyDescent="0.25">
      <c r="A94" s="111">
        <f t="shared" si="7"/>
        <v>58</v>
      </c>
      <c r="B94" s="112">
        <f t="shared" si="8"/>
        <v>4.4999999999999998E-2</v>
      </c>
      <c r="C94" s="113">
        <f t="shared" si="9"/>
        <v>1718.4142613545816</v>
      </c>
      <c r="D94" s="114">
        <f t="shared" si="10"/>
        <v>2533.4265491294036</v>
      </c>
      <c r="E94" s="113">
        <f t="shared" si="24"/>
        <v>0</v>
      </c>
      <c r="F94" s="113"/>
      <c r="G94" s="113">
        <f t="shared" si="26"/>
        <v>0</v>
      </c>
      <c r="H94" s="113">
        <f t="shared" si="12"/>
        <v>815.01228777482197</v>
      </c>
      <c r="I94" s="147">
        <f t="shared" si="13"/>
        <v>457428.79074011365</v>
      </c>
      <c r="J94" s="20"/>
      <c r="N94" s="131"/>
      <c r="O94" s="133">
        <f t="shared" si="27"/>
        <v>443707.57982787787</v>
      </c>
      <c r="P94" s="54"/>
      <c r="Q94" s="123">
        <f t="shared" si="19"/>
        <v>457428.79074011365</v>
      </c>
      <c r="R94" s="22"/>
      <c r="S94" s="145">
        <f>SUM($C$37:C94)</f>
        <v>104367.53058961913</v>
      </c>
      <c r="T94" s="127"/>
      <c r="U94" s="123">
        <f>SUM($CE$29:CE88)</f>
        <v>104367.53058961913</v>
      </c>
      <c r="V94" s="22"/>
      <c r="W94" s="146">
        <f>MONTHLYANALYSISWORKSHEET!P66</f>
        <v>1782.0833333333333</v>
      </c>
      <c r="X94" s="22"/>
      <c r="Y94" s="22"/>
      <c r="AD94" s="3" t="s">
        <v>45</v>
      </c>
      <c r="CC94">
        <f t="shared" si="5"/>
        <v>64</v>
      </c>
      <c r="CD94" s="2">
        <f t="shared" si="0"/>
        <v>4.4999999999999998E-2</v>
      </c>
      <c r="CE94" s="4">
        <f t="shared" si="1"/>
        <v>1699.9037062207169</v>
      </c>
      <c r="CF94" s="1">
        <f t="shared" si="2"/>
        <v>2533.4265491294036</v>
      </c>
      <c r="CG94" s="4">
        <f t="shared" si="3"/>
        <v>0</v>
      </c>
      <c r="CH94" s="4">
        <f t="shared" si="20"/>
        <v>0</v>
      </c>
      <c r="CI94" s="4">
        <f t="shared" si="6"/>
        <v>833.5228429086867</v>
      </c>
      <c r="CJ94" s="4">
        <f t="shared" si="4"/>
        <v>452474.13214928249</v>
      </c>
      <c r="CL94" s="129">
        <f t="shared" si="17"/>
        <v>824.06412595695895</v>
      </c>
      <c r="CM94" s="1">
        <f t="shared" si="14"/>
        <v>1266.7132745647018</v>
      </c>
      <c r="CN94" s="1">
        <f t="shared" si="15"/>
        <v>442.64914860774286</v>
      </c>
      <c r="CO94" s="129">
        <f t="shared" si="16"/>
        <v>475551.0698157007</v>
      </c>
      <c r="CP94" s="111">
        <f t="shared" si="28"/>
        <v>58</v>
      </c>
    </row>
    <row r="95" spans="1:94" x14ac:dyDescent="0.25">
      <c r="A95" s="111">
        <f t="shared" si="7"/>
        <v>59</v>
      </c>
      <c r="B95" s="112">
        <f t="shared" si="8"/>
        <v>4.4999999999999998E-2</v>
      </c>
      <c r="C95" s="113">
        <f t="shared" si="9"/>
        <v>1715.3579652754261</v>
      </c>
      <c r="D95" s="114">
        <f t="shared" si="10"/>
        <v>2533.4265491294036</v>
      </c>
      <c r="E95" s="113">
        <f t="shared" si="24"/>
        <v>0</v>
      </c>
      <c r="F95" s="113"/>
      <c r="G95" s="113">
        <f t="shared" si="26"/>
        <v>0</v>
      </c>
      <c r="H95" s="113">
        <f t="shared" si="12"/>
        <v>818.06858385397754</v>
      </c>
      <c r="I95" s="147">
        <f t="shared" si="13"/>
        <v>456610.7221562597</v>
      </c>
      <c r="J95" s="20"/>
      <c r="N95" s="131"/>
      <c r="O95" s="133">
        <f t="shared" si="27"/>
        <v>442644.45073281939</v>
      </c>
      <c r="P95" s="54"/>
      <c r="Q95" s="123">
        <f t="shared" si="19"/>
        <v>456610.7221562597</v>
      </c>
      <c r="R95" s="22"/>
      <c r="S95" s="145">
        <f>SUM($C$37:C95)</f>
        <v>106082.88855489455</v>
      </c>
      <c r="T95" s="127"/>
      <c r="U95" s="123">
        <f>SUM($CE$29:CE89)</f>
        <v>106082.88855489455</v>
      </c>
      <c r="V95" s="22"/>
      <c r="W95" s="146">
        <f>MONTHLYANALYSISWORKSHEET!P67</f>
        <v>1787.5</v>
      </c>
      <c r="X95" s="22"/>
      <c r="Y95" s="22"/>
      <c r="AD95" s="3" t="s">
        <v>45</v>
      </c>
      <c r="CC95">
        <f t="shared" si="5"/>
        <v>65</v>
      </c>
      <c r="CD95" s="2">
        <f t="shared" ref="CD95:CD158" si="29">IF(CJ94&lt;1,"",$CG$7)</f>
        <v>4.4999999999999998E-2</v>
      </c>
      <c r="CE95" s="4">
        <f t="shared" ref="CE95:CE158" si="30">IF(CJ94&lt;1,"",(CJ94*(CD95*30)/360))</f>
        <v>1696.7779955598091</v>
      </c>
      <c r="CF95" s="1">
        <f t="shared" ref="CF95:CF158" si="31">IF(CJ94&lt;1,"",$CG$9)</f>
        <v>2533.4265491294036</v>
      </c>
      <c r="CG95" s="4">
        <f t="shared" ref="CG95:CG158" si="32">IF(CJ94&lt;1,"",$CG$12)</f>
        <v>0</v>
      </c>
      <c r="CH95" s="4">
        <f t="shared" si="20"/>
        <v>0</v>
      </c>
      <c r="CI95" s="4">
        <f t="shared" si="6"/>
        <v>836.64855356959447</v>
      </c>
      <c r="CJ95" s="4">
        <f t="shared" ref="CJ95:CJ158" si="33">IF(CJ94-CI95&lt;1,0,CJ94-CI95)</f>
        <v>451637.48359571293</v>
      </c>
      <c r="CL95" s="129">
        <f t="shared" si="17"/>
        <v>823.29778961843181</v>
      </c>
      <c r="CM95" s="1">
        <f t="shared" si="14"/>
        <v>1266.7132745647018</v>
      </c>
      <c r="CN95" s="1">
        <f t="shared" si="15"/>
        <v>443.41548494627</v>
      </c>
      <c r="CO95" s="129">
        <f t="shared" si="16"/>
        <v>475107.65433075442</v>
      </c>
      <c r="CP95" s="111">
        <f t="shared" si="28"/>
        <v>59</v>
      </c>
    </row>
    <row r="96" spans="1:94" x14ac:dyDescent="0.25">
      <c r="A96" s="111">
        <f t="shared" si="7"/>
        <v>60</v>
      </c>
      <c r="B96" s="112">
        <f t="shared" si="8"/>
        <v>4.4999999999999998E-2</v>
      </c>
      <c r="C96" s="113">
        <f t="shared" si="9"/>
        <v>1712.2902080859737</v>
      </c>
      <c r="D96" s="114">
        <f t="shared" si="10"/>
        <v>2533.4265491294036</v>
      </c>
      <c r="E96" s="113">
        <f t="shared" si="24"/>
        <v>0</v>
      </c>
      <c r="F96" s="113"/>
      <c r="G96" s="113">
        <f t="shared" si="26"/>
        <v>0</v>
      </c>
      <c r="H96" s="113">
        <f t="shared" si="12"/>
        <v>821.13634104342987</v>
      </c>
      <c r="I96" s="147">
        <f t="shared" si="13"/>
        <v>455789.58581521624</v>
      </c>
      <c r="J96" s="20"/>
      <c r="N96" s="131">
        <v>5</v>
      </c>
      <c r="O96" s="133">
        <f>CO166</f>
        <v>441581.32163776102</v>
      </c>
      <c r="P96" s="54"/>
      <c r="Q96" s="123">
        <f t="shared" si="19"/>
        <v>455789.58581521624</v>
      </c>
      <c r="R96" s="22"/>
      <c r="S96" s="145">
        <f>SUM($C$37:C96)</f>
        <v>107795.17876298053</v>
      </c>
      <c r="T96" s="127">
        <v>5</v>
      </c>
      <c r="U96" s="123">
        <f>SUM($CE$29:CE90)</f>
        <v>107795.17876298053</v>
      </c>
      <c r="V96" s="22"/>
      <c r="W96" s="146">
        <f>MONTHLYANALYSISWORKSHEET!P68</f>
        <v>1787.5</v>
      </c>
      <c r="X96" s="22"/>
      <c r="Y96" s="22"/>
      <c r="AD96" s="3" t="s">
        <v>45</v>
      </c>
      <c r="CC96">
        <f t="shared" ref="CC96:CC159" si="34">SUM(CC95+1)</f>
        <v>66</v>
      </c>
      <c r="CD96" s="2">
        <f t="shared" si="29"/>
        <v>4.4999999999999998E-2</v>
      </c>
      <c r="CE96" s="4">
        <f t="shared" si="30"/>
        <v>1693.6405634839234</v>
      </c>
      <c r="CF96" s="1">
        <f t="shared" si="31"/>
        <v>2533.4265491294036</v>
      </c>
      <c r="CG96" s="4">
        <f t="shared" si="32"/>
        <v>0</v>
      </c>
      <c r="CH96" s="4">
        <f t="shared" si="20"/>
        <v>0</v>
      </c>
      <c r="CI96" s="4">
        <f t="shared" ref="CI96:CI159" si="35">IF(CJ95&lt;1,0,(CF96+CG96+CH96)-CE96)</f>
        <v>839.7859856454802</v>
      </c>
      <c r="CJ96" s="4">
        <f t="shared" si="33"/>
        <v>450797.69761006744</v>
      </c>
      <c r="CL96" s="129">
        <f t="shared" si="17"/>
        <v>822.53012656011856</v>
      </c>
      <c r="CM96" s="1">
        <f t="shared" si="14"/>
        <v>1266.7132745647018</v>
      </c>
      <c r="CN96" s="1">
        <f t="shared" si="15"/>
        <v>444.18314800458324</v>
      </c>
      <c r="CO96" s="129">
        <f t="shared" si="16"/>
        <v>474663.47118274984</v>
      </c>
      <c r="CP96" s="111">
        <f t="shared" si="28"/>
        <v>60</v>
      </c>
    </row>
    <row r="97" spans="1:94" x14ac:dyDescent="0.25">
      <c r="A97" s="111">
        <f t="shared" si="7"/>
        <v>61</v>
      </c>
      <c r="B97" s="112">
        <f t="shared" si="8"/>
        <v>4.4999999999999998E-2</v>
      </c>
      <c r="C97" s="113">
        <f t="shared" si="9"/>
        <v>1709.2109468070605</v>
      </c>
      <c r="D97" s="114">
        <f t="shared" si="10"/>
        <v>2533.4265491294036</v>
      </c>
      <c r="E97" s="113">
        <f t="shared" si="24"/>
        <v>0</v>
      </c>
      <c r="F97" s="113"/>
      <c r="G97" s="113">
        <f t="shared" si="26"/>
        <v>0</v>
      </c>
      <c r="H97" s="113">
        <f t="shared" si="12"/>
        <v>824.2156023223431</v>
      </c>
      <c r="I97" s="147">
        <f t="shared" si="13"/>
        <v>454965.37021289387</v>
      </c>
      <c r="J97" s="20"/>
      <c r="N97" s="131"/>
      <c r="O97" s="133">
        <f>O96-($O$96-$O$108)/12</f>
        <v>440469.28836488188</v>
      </c>
      <c r="P97" s="54"/>
      <c r="Q97" s="123">
        <f t="shared" si="19"/>
        <v>454965.37021289387</v>
      </c>
      <c r="R97" s="22"/>
      <c r="S97" s="145">
        <f>SUM($C$37:C97)</f>
        <v>109504.38970978759</v>
      </c>
      <c r="T97" s="127"/>
      <c r="U97" s="123">
        <f>SUM($CE$29:CE91)</f>
        <v>109504.38970978759</v>
      </c>
      <c r="V97" s="22"/>
      <c r="W97" s="146">
        <f>MONTHLYANALYSISWORKSHEET!P69</f>
        <v>1847.0833333333333</v>
      </c>
      <c r="X97" s="22"/>
      <c r="Y97" s="22"/>
      <c r="AD97" s="3" t="s">
        <v>45</v>
      </c>
      <c r="CC97">
        <f t="shared" si="34"/>
        <v>67</v>
      </c>
      <c r="CD97" s="2">
        <f t="shared" si="29"/>
        <v>4.4999999999999998E-2</v>
      </c>
      <c r="CE97" s="4">
        <f t="shared" si="30"/>
        <v>1690.4913660377526</v>
      </c>
      <c r="CF97" s="1">
        <f t="shared" si="31"/>
        <v>2533.4265491294036</v>
      </c>
      <c r="CG97" s="4">
        <f t="shared" si="32"/>
        <v>0</v>
      </c>
      <c r="CH97" s="4">
        <f t="shared" si="20"/>
        <v>0</v>
      </c>
      <c r="CI97" s="4">
        <f t="shared" si="35"/>
        <v>842.93518309165097</v>
      </c>
      <c r="CJ97" s="4">
        <f t="shared" si="33"/>
        <v>449954.76242697577</v>
      </c>
      <c r="CL97" s="129">
        <f t="shared" si="17"/>
        <v>821.76113448513559</v>
      </c>
      <c r="CM97" s="1">
        <f t="shared" si="14"/>
        <v>1266.7132745647018</v>
      </c>
      <c r="CN97" s="1">
        <f t="shared" si="15"/>
        <v>444.95214007956622</v>
      </c>
      <c r="CO97" s="129">
        <f t="shared" si="16"/>
        <v>474218.51904267026</v>
      </c>
      <c r="CP97" s="111">
        <f t="shared" si="28"/>
        <v>61</v>
      </c>
    </row>
    <row r="98" spans="1:94" x14ac:dyDescent="0.25">
      <c r="A98" s="111">
        <f t="shared" si="7"/>
        <v>62</v>
      </c>
      <c r="B98" s="112">
        <f t="shared" si="8"/>
        <v>4.4999999999999998E-2</v>
      </c>
      <c r="C98" s="113">
        <f t="shared" si="9"/>
        <v>1706.1201382983518</v>
      </c>
      <c r="D98" s="114">
        <f t="shared" si="10"/>
        <v>2533.4265491294036</v>
      </c>
      <c r="E98" s="113">
        <f t="shared" si="24"/>
        <v>0</v>
      </c>
      <c r="F98" s="113"/>
      <c r="G98" s="113">
        <f t="shared" si="26"/>
        <v>0</v>
      </c>
      <c r="H98" s="113">
        <f t="shared" si="12"/>
        <v>827.30641083105183</v>
      </c>
      <c r="I98" s="147">
        <f t="shared" si="13"/>
        <v>454138.06380206282</v>
      </c>
      <c r="J98" s="20"/>
      <c r="N98" s="131"/>
      <c r="O98" s="133">
        <f t="shared" ref="O98:O107" si="36">O97-($O$96-$O$108)/12</f>
        <v>439357.25509200274</v>
      </c>
      <c r="P98" s="54"/>
      <c r="Q98" s="123">
        <f t="shared" si="19"/>
        <v>454138.06380206282</v>
      </c>
      <c r="R98" s="22"/>
      <c r="S98" s="145">
        <f>SUM($C$37:C98)</f>
        <v>111210.50984808595</v>
      </c>
      <c r="T98" s="127"/>
      <c r="U98" s="123">
        <f>SUM($CE$29:CE92)</f>
        <v>111210.50984808595</v>
      </c>
      <c r="V98" s="22"/>
      <c r="W98" s="146">
        <f>MONTHLYANALYSISWORKSHEET!P70</f>
        <v>1901.25</v>
      </c>
      <c r="X98" s="22"/>
      <c r="Y98" s="22"/>
      <c r="AD98" s="3" t="s">
        <v>45</v>
      </c>
      <c r="CC98">
        <f t="shared" si="34"/>
        <v>68</v>
      </c>
      <c r="CD98" s="2">
        <f t="shared" si="29"/>
        <v>4.4999999999999998E-2</v>
      </c>
      <c r="CE98" s="4">
        <f t="shared" si="30"/>
        <v>1687.330359101159</v>
      </c>
      <c r="CF98" s="1">
        <f t="shared" si="31"/>
        <v>2533.4265491294036</v>
      </c>
      <c r="CG98" s="4">
        <f t="shared" si="32"/>
        <v>0</v>
      </c>
      <c r="CH98" s="4">
        <f t="shared" si="20"/>
        <v>0</v>
      </c>
      <c r="CI98" s="4">
        <f t="shared" si="35"/>
        <v>846.09619002824456</v>
      </c>
      <c r="CJ98" s="4">
        <f t="shared" si="33"/>
        <v>449108.66623694752</v>
      </c>
      <c r="CL98" s="129">
        <f t="shared" si="17"/>
        <v>820.99081109262283</v>
      </c>
      <c r="CM98" s="1">
        <f t="shared" si="14"/>
        <v>1266.7132745647018</v>
      </c>
      <c r="CN98" s="1">
        <f t="shared" si="15"/>
        <v>445.72246347207897</v>
      </c>
      <c r="CO98" s="129">
        <f t="shared" si="16"/>
        <v>473772.79657919816</v>
      </c>
      <c r="CP98" s="111">
        <f t="shared" si="28"/>
        <v>62</v>
      </c>
    </row>
    <row r="99" spans="1:94" x14ac:dyDescent="0.25">
      <c r="A99" s="111">
        <f t="shared" si="7"/>
        <v>63</v>
      </c>
      <c r="B99" s="112">
        <f t="shared" si="8"/>
        <v>4.4999999999999998E-2</v>
      </c>
      <c r="C99" s="113">
        <f t="shared" si="9"/>
        <v>1703.0177392577355</v>
      </c>
      <c r="D99" s="114">
        <f t="shared" si="10"/>
        <v>2533.4265491294036</v>
      </c>
      <c r="E99" s="113">
        <f t="shared" si="24"/>
        <v>0</v>
      </c>
      <c r="F99" s="113"/>
      <c r="G99" s="113">
        <f t="shared" si="26"/>
        <v>0</v>
      </c>
      <c r="H99" s="113">
        <f t="shared" si="12"/>
        <v>830.40880987166815</v>
      </c>
      <c r="I99" s="147">
        <f t="shared" si="13"/>
        <v>453307.65499219118</v>
      </c>
      <c r="J99" s="20"/>
      <c r="N99" s="131"/>
      <c r="O99" s="133">
        <f t="shared" si="36"/>
        <v>438245.2218191236</v>
      </c>
      <c r="P99" s="54"/>
      <c r="Q99" s="123">
        <f t="shared" si="19"/>
        <v>453307.65499219118</v>
      </c>
      <c r="R99" s="22"/>
      <c r="S99" s="145">
        <f>SUM($C$37:C99)</f>
        <v>112913.52758734368</v>
      </c>
      <c r="T99" s="127"/>
      <c r="U99" s="123">
        <f>SUM($CE$29:CE93)</f>
        <v>112913.52758734368</v>
      </c>
      <c r="V99" s="22"/>
      <c r="W99" s="146">
        <f>MONTHLYANALYSISWORKSHEET!P71</f>
        <v>1950</v>
      </c>
      <c r="X99" s="22"/>
      <c r="Y99" s="22"/>
      <c r="AD99" s="3" t="s">
        <v>45</v>
      </c>
      <c r="CC99">
        <f t="shared" si="34"/>
        <v>69</v>
      </c>
      <c r="CD99" s="2">
        <f t="shared" si="29"/>
        <v>4.4999999999999998E-2</v>
      </c>
      <c r="CE99" s="4">
        <f t="shared" si="30"/>
        <v>1684.1574983885532</v>
      </c>
      <c r="CF99" s="1">
        <f t="shared" si="31"/>
        <v>2533.4265491294036</v>
      </c>
      <c r="CG99" s="4">
        <f t="shared" si="32"/>
        <v>0</v>
      </c>
      <c r="CH99" s="4">
        <f t="shared" si="20"/>
        <v>0</v>
      </c>
      <c r="CI99" s="4">
        <f t="shared" si="35"/>
        <v>849.26905074085039</v>
      </c>
      <c r="CJ99" s="4">
        <f t="shared" si="33"/>
        <v>448259.39718620665</v>
      </c>
      <c r="CL99" s="129">
        <f t="shared" si="17"/>
        <v>820.21915407773679</v>
      </c>
      <c r="CM99" s="1">
        <f t="shared" si="14"/>
        <v>1266.7132745647018</v>
      </c>
      <c r="CN99" s="1">
        <f t="shared" si="15"/>
        <v>446.49412048696502</v>
      </c>
      <c r="CO99" s="129">
        <f t="shared" si="16"/>
        <v>473326.3024587112</v>
      </c>
      <c r="CP99" s="111">
        <f t="shared" si="28"/>
        <v>63</v>
      </c>
    </row>
    <row r="100" spans="1:94" x14ac:dyDescent="0.25">
      <c r="A100" s="111">
        <f t="shared" si="7"/>
        <v>64</v>
      </c>
      <c r="B100" s="112">
        <f t="shared" si="8"/>
        <v>4.4999999999999998E-2</v>
      </c>
      <c r="C100" s="113">
        <f t="shared" si="9"/>
        <v>1699.9037062207169</v>
      </c>
      <c r="D100" s="114">
        <f t="shared" si="10"/>
        <v>2533.4265491294036</v>
      </c>
      <c r="E100" s="113">
        <f t="shared" si="24"/>
        <v>0</v>
      </c>
      <c r="F100" s="113"/>
      <c r="G100" s="113">
        <f t="shared" si="26"/>
        <v>0</v>
      </c>
      <c r="H100" s="113">
        <f t="shared" si="12"/>
        <v>833.5228429086867</v>
      </c>
      <c r="I100" s="147">
        <f t="shared" si="13"/>
        <v>452474.13214928249</v>
      </c>
      <c r="J100" s="20"/>
      <c r="N100" s="131"/>
      <c r="O100" s="133">
        <f t="shared" si="36"/>
        <v>437133.18854624446</v>
      </c>
      <c r="P100" s="54"/>
      <c r="Q100" s="123">
        <f t="shared" si="19"/>
        <v>452474.13214928249</v>
      </c>
      <c r="R100" s="22"/>
      <c r="S100" s="145">
        <f>SUM($C$37:C100)</f>
        <v>114613.4312935644</v>
      </c>
      <c r="T100" s="127"/>
      <c r="U100" s="123">
        <f>SUM($CE$29:CE94)</f>
        <v>114613.4312935644</v>
      </c>
      <c r="V100" s="22"/>
      <c r="W100" s="146">
        <f>MONTHLYANALYSISWORKSHEET!P72</f>
        <v>1993.3333333333333</v>
      </c>
      <c r="X100" s="22"/>
      <c r="Y100" s="22"/>
      <c r="AD100" s="3" t="s">
        <v>45</v>
      </c>
      <c r="CC100">
        <f t="shared" si="34"/>
        <v>70</v>
      </c>
      <c r="CD100" s="2">
        <f t="shared" si="29"/>
        <v>4.4999999999999998E-2</v>
      </c>
      <c r="CE100" s="4">
        <f t="shared" si="30"/>
        <v>1680.9727394482748</v>
      </c>
      <c r="CF100" s="1">
        <f t="shared" si="31"/>
        <v>2533.4265491294036</v>
      </c>
      <c r="CG100" s="4">
        <f t="shared" si="32"/>
        <v>0</v>
      </c>
      <c r="CH100" s="4">
        <f t="shared" si="20"/>
        <v>0</v>
      </c>
      <c r="CI100" s="4">
        <f t="shared" si="35"/>
        <v>852.45380968112886</v>
      </c>
      <c r="CJ100" s="4">
        <f t="shared" si="33"/>
        <v>447406.94337652554</v>
      </c>
      <c r="CL100" s="129">
        <f t="shared" si="17"/>
        <v>819.44616113164375</v>
      </c>
      <c r="CM100" s="1">
        <f t="shared" si="14"/>
        <v>1266.7132745647018</v>
      </c>
      <c r="CN100" s="1">
        <f t="shared" si="15"/>
        <v>447.26711343305806</v>
      </c>
      <c r="CO100" s="129">
        <f t="shared" si="16"/>
        <v>472879.03534527816</v>
      </c>
      <c r="CP100" s="111">
        <f t="shared" si="28"/>
        <v>64</v>
      </c>
    </row>
    <row r="101" spans="1:94" x14ac:dyDescent="0.25">
      <c r="A101" s="111">
        <f t="shared" si="7"/>
        <v>65</v>
      </c>
      <c r="B101" s="112">
        <f t="shared" si="8"/>
        <v>4.4999999999999998E-2</v>
      </c>
      <c r="C101" s="113">
        <f t="shared" si="9"/>
        <v>1696.7779955598091</v>
      </c>
      <c r="D101" s="114">
        <f t="shared" si="10"/>
        <v>2533.4265491294036</v>
      </c>
      <c r="E101" s="113">
        <f t="shared" si="24"/>
        <v>0</v>
      </c>
      <c r="F101" s="113"/>
      <c r="G101" s="113">
        <f t="shared" si="26"/>
        <v>0</v>
      </c>
      <c r="H101" s="113">
        <f t="shared" si="12"/>
        <v>836.64855356959447</v>
      </c>
      <c r="I101" s="147">
        <f t="shared" si="13"/>
        <v>451637.48359571293</v>
      </c>
      <c r="J101" s="20"/>
      <c r="N101" s="131"/>
      <c r="O101" s="133">
        <f t="shared" si="36"/>
        <v>436021.15527336532</v>
      </c>
      <c r="P101" s="54"/>
      <c r="Q101" s="123">
        <f t="shared" si="19"/>
        <v>451637.48359571293</v>
      </c>
      <c r="R101" s="22"/>
      <c r="S101" s="145">
        <f>SUM($C$37:C101)</f>
        <v>116310.20928912421</v>
      </c>
      <c r="T101" s="127"/>
      <c r="U101" s="123">
        <f>SUM($CE$29:CE95)</f>
        <v>116310.20928912421</v>
      </c>
      <c r="V101" s="22"/>
      <c r="W101" s="146">
        <f>MONTHLYANALYSISWORKSHEET!P73</f>
        <v>2031.25</v>
      </c>
      <c r="X101" s="22"/>
      <c r="Y101" s="22"/>
      <c r="AD101" s="3" t="s">
        <v>45</v>
      </c>
      <c r="CC101">
        <f t="shared" si="34"/>
        <v>71</v>
      </c>
      <c r="CD101" s="2">
        <f t="shared" si="29"/>
        <v>4.4999999999999998E-2</v>
      </c>
      <c r="CE101" s="4">
        <f t="shared" si="30"/>
        <v>1677.7760376619706</v>
      </c>
      <c r="CF101" s="1">
        <f t="shared" si="31"/>
        <v>2533.4265491294036</v>
      </c>
      <c r="CG101" s="4">
        <f t="shared" si="32"/>
        <v>0</v>
      </c>
      <c r="CH101" s="4">
        <f t="shared" si="20"/>
        <v>0</v>
      </c>
      <c r="CI101" s="4">
        <f t="shared" si="35"/>
        <v>855.65051146743303</v>
      </c>
      <c r="CJ101" s="4">
        <f t="shared" si="33"/>
        <v>446551.29286505812</v>
      </c>
      <c r="CL101" s="129">
        <f t="shared" si="17"/>
        <v>818.67182994151278</v>
      </c>
      <c r="CM101" s="1">
        <f t="shared" si="14"/>
        <v>1266.7132745647018</v>
      </c>
      <c r="CN101" s="1">
        <f t="shared" si="15"/>
        <v>448.04144462318902</v>
      </c>
      <c r="CO101" s="129">
        <f t="shared" si="16"/>
        <v>472430.99390065495</v>
      </c>
      <c r="CP101" s="111">
        <f t="shared" si="28"/>
        <v>65</v>
      </c>
    </row>
    <row r="102" spans="1:94" x14ac:dyDescent="0.25">
      <c r="A102" s="111">
        <f t="shared" ref="A102:A165" si="37">IF(I101&lt;1,"",A101+1)</f>
        <v>66</v>
      </c>
      <c r="B102" s="112">
        <f t="shared" ref="B102:B165" si="38">IF(I101&lt;1,"",$E$7)</f>
        <v>4.4999999999999998E-2</v>
      </c>
      <c r="C102" s="113">
        <f t="shared" ref="C102:C165" si="39">IF(I101&lt;1,0,(I101*(B102*30)/360))</f>
        <v>1693.6405634839234</v>
      </c>
      <c r="D102" s="114">
        <f t="shared" ref="D102:D165" si="40">IF(I101 &gt; 1, IF(I101-D101&lt;1,(I101+C102),$E$9), 0)</f>
        <v>2533.4265491294036</v>
      </c>
      <c r="E102" s="113">
        <f t="shared" ref="E102:E134" si="41">IF(I101&lt;1,"",$E$12)</f>
        <v>0</v>
      </c>
      <c r="F102" s="113"/>
      <c r="G102" s="113">
        <f t="shared" si="26"/>
        <v>0</v>
      </c>
      <c r="H102" s="113">
        <f t="shared" ref="H102:H165" si="42">IF(I101&lt;1,0,IF((D102+E102+G102)-C102&gt;=(I101),(I101),(D102+E102+G102)-C102))</f>
        <v>839.7859856454802</v>
      </c>
      <c r="I102" s="147">
        <f t="shared" ref="I102:I165" si="43">IF(I101-H102&lt;1,0,I101-H102)</f>
        <v>450797.69761006744</v>
      </c>
      <c r="J102" s="20"/>
      <c r="N102" s="131"/>
      <c r="O102" s="133">
        <f t="shared" si="36"/>
        <v>434909.12200048618</v>
      </c>
      <c r="P102" s="54"/>
      <c r="Q102" s="123">
        <f t="shared" si="19"/>
        <v>450797.69761006744</v>
      </c>
      <c r="R102" s="22"/>
      <c r="S102" s="145">
        <f>SUM($C$37:C102)</f>
        <v>118003.84985260812</v>
      </c>
      <c r="T102" s="127"/>
      <c r="U102" s="123">
        <f>SUM($CE$29:CE96)</f>
        <v>118003.84985260812</v>
      </c>
      <c r="V102" s="22"/>
      <c r="W102" s="146">
        <f>MONTHLYANALYSISWORKSHEET!P74</f>
        <v>2063.75</v>
      </c>
      <c r="X102" s="22"/>
      <c r="Y102" s="22"/>
      <c r="AD102" s="3" t="s">
        <v>45</v>
      </c>
      <c r="CC102">
        <f t="shared" si="34"/>
        <v>72</v>
      </c>
      <c r="CD102" s="2">
        <f t="shared" si="29"/>
        <v>4.4999999999999998E-2</v>
      </c>
      <c r="CE102" s="4">
        <f t="shared" si="30"/>
        <v>1674.5673482439679</v>
      </c>
      <c r="CF102" s="1">
        <f t="shared" si="31"/>
        <v>2533.4265491294036</v>
      </c>
      <c r="CG102" s="4">
        <f t="shared" si="32"/>
        <v>0</v>
      </c>
      <c r="CH102" s="4">
        <f t="shared" si="20"/>
        <v>0</v>
      </c>
      <c r="CI102" s="4">
        <f t="shared" si="35"/>
        <v>858.85920088543571</v>
      </c>
      <c r="CJ102" s="4">
        <f t="shared" si="33"/>
        <v>445692.43366417265</v>
      </c>
      <c r="CL102" s="129">
        <f t="shared" si="17"/>
        <v>817.8961581905088</v>
      </c>
      <c r="CM102" s="1">
        <f t="shared" ref="CM102:CM165" si="44">$D$37/2</f>
        <v>1266.7132745647018</v>
      </c>
      <c r="CN102" s="1">
        <f t="shared" ref="CN102:CN165" si="45">CM102-CL102</f>
        <v>448.81711637419301</v>
      </c>
      <c r="CO102" s="129">
        <f t="shared" ref="CO102:CO165" si="46">IF(CO101-CN102&lt;0,0,CO101-CN102)</f>
        <v>471982.17678428075</v>
      </c>
      <c r="CP102" s="111">
        <f t="shared" si="28"/>
        <v>66</v>
      </c>
    </row>
    <row r="103" spans="1:94" x14ac:dyDescent="0.25">
      <c r="A103" s="111">
        <f t="shared" si="37"/>
        <v>67</v>
      </c>
      <c r="B103" s="112">
        <f t="shared" si="38"/>
        <v>4.4999999999999998E-2</v>
      </c>
      <c r="C103" s="113">
        <f t="shared" si="39"/>
        <v>1690.4913660377526</v>
      </c>
      <c r="D103" s="114">
        <f t="shared" si="40"/>
        <v>2533.4265491294036</v>
      </c>
      <c r="E103" s="113">
        <f t="shared" si="41"/>
        <v>0</v>
      </c>
      <c r="F103" s="113"/>
      <c r="G103" s="113">
        <f t="shared" si="26"/>
        <v>0</v>
      </c>
      <c r="H103" s="113">
        <f t="shared" si="42"/>
        <v>842.93518309165097</v>
      </c>
      <c r="I103" s="147">
        <f t="shared" si="43"/>
        <v>449954.76242697577</v>
      </c>
      <c r="J103" s="20"/>
      <c r="N103" s="131"/>
      <c r="O103" s="133">
        <f t="shared" si="36"/>
        <v>433797.08872760704</v>
      </c>
      <c r="P103" s="54"/>
      <c r="Q103" s="123">
        <f t="shared" si="19"/>
        <v>449954.76242697577</v>
      </c>
      <c r="R103" s="22"/>
      <c r="S103" s="145">
        <f>SUM($C$37:C103)</f>
        <v>119694.34121864587</v>
      </c>
      <c r="T103" s="127"/>
      <c r="U103" s="123">
        <f>SUM($CE$29:CE97)</f>
        <v>119694.34121864587</v>
      </c>
      <c r="V103" s="22"/>
      <c r="W103" s="146">
        <f>MONTHLYANALYSISWORKSHEET!P75</f>
        <v>2090.8333333333335</v>
      </c>
      <c r="X103" s="22"/>
      <c r="Y103" s="22"/>
      <c r="AD103" s="3" t="s">
        <v>45</v>
      </c>
      <c r="CC103">
        <f t="shared" si="34"/>
        <v>73</v>
      </c>
      <c r="CD103" s="2">
        <f t="shared" si="29"/>
        <v>4.4999999999999998E-2</v>
      </c>
      <c r="CE103" s="4">
        <f t="shared" si="30"/>
        <v>1671.3466262406473</v>
      </c>
      <c r="CF103" s="1">
        <f t="shared" si="31"/>
        <v>2533.4265491294036</v>
      </c>
      <c r="CG103" s="4">
        <f t="shared" si="32"/>
        <v>0</v>
      </c>
      <c r="CH103" s="4">
        <f t="shared" si="20"/>
        <v>0</v>
      </c>
      <c r="CI103" s="4">
        <f t="shared" si="35"/>
        <v>862.0799228887563</v>
      </c>
      <c r="CJ103" s="4">
        <f t="shared" si="33"/>
        <v>444830.35374128388</v>
      </c>
      <c r="CL103" s="129">
        <f t="shared" ref="CL103:CL166" si="47">(CO102*($CL$35*13.85))/360</f>
        <v>817.11914355778606</v>
      </c>
      <c r="CM103" s="1">
        <f t="shared" si="44"/>
        <v>1266.7132745647018</v>
      </c>
      <c r="CN103" s="1">
        <f t="shared" si="45"/>
        <v>449.59413100691575</v>
      </c>
      <c r="CO103" s="129">
        <f t="shared" si="46"/>
        <v>471532.58265327383</v>
      </c>
      <c r="CP103" s="111">
        <f t="shared" si="28"/>
        <v>67</v>
      </c>
    </row>
    <row r="104" spans="1:94" x14ac:dyDescent="0.25">
      <c r="A104" s="111">
        <f t="shared" si="37"/>
        <v>68</v>
      </c>
      <c r="B104" s="112">
        <f t="shared" si="38"/>
        <v>4.4999999999999998E-2</v>
      </c>
      <c r="C104" s="113">
        <f t="shared" si="39"/>
        <v>1687.330359101159</v>
      </c>
      <c r="D104" s="114">
        <f t="shared" si="40"/>
        <v>2533.4265491294036</v>
      </c>
      <c r="E104" s="113">
        <f t="shared" si="41"/>
        <v>0</v>
      </c>
      <c r="F104" s="113"/>
      <c r="G104" s="113">
        <f t="shared" si="26"/>
        <v>0</v>
      </c>
      <c r="H104" s="113">
        <f t="shared" si="42"/>
        <v>846.09619002824456</v>
      </c>
      <c r="I104" s="147">
        <f t="shared" si="43"/>
        <v>449108.66623694752</v>
      </c>
      <c r="J104" s="20"/>
      <c r="N104" s="131"/>
      <c r="O104" s="133">
        <f t="shared" si="36"/>
        <v>432685.0554547279</v>
      </c>
      <c r="P104" s="54"/>
      <c r="Q104" s="123">
        <f t="shared" si="19"/>
        <v>449108.66623694752</v>
      </c>
      <c r="R104" s="22"/>
      <c r="S104" s="145">
        <f>SUM($C$37:C104)</f>
        <v>121381.67157774704</v>
      </c>
      <c r="T104" s="127"/>
      <c r="U104" s="123">
        <f>SUM($CE$29:CE98)</f>
        <v>121381.67157774704</v>
      </c>
      <c r="V104" s="22"/>
      <c r="W104" s="146">
        <f>MONTHLYANALYSISWORKSHEET!P76</f>
        <v>2112.5</v>
      </c>
      <c r="X104" s="22"/>
      <c r="Y104" s="22"/>
      <c r="AD104" s="3" t="s">
        <v>45</v>
      </c>
      <c r="CC104">
        <f t="shared" si="34"/>
        <v>74</v>
      </c>
      <c r="CD104" s="2">
        <f t="shared" si="29"/>
        <v>4.4999999999999998E-2</v>
      </c>
      <c r="CE104" s="4">
        <f t="shared" si="30"/>
        <v>1668.1138265298143</v>
      </c>
      <c r="CF104" s="1">
        <f t="shared" si="31"/>
        <v>2533.4265491294036</v>
      </c>
      <c r="CG104" s="4">
        <f t="shared" si="32"/>
        <v>0</v>
      </c>
      <c r="CH104" s="4">
        <f t="shared" si="20"/>
        <v>0</v>
      </c>
      <c r="CI104" s="4">
        <f t="shared" si="35"/>
        <v>865.31272259958928</v>
      </c>
      <c r="CJ104" s="4">
        <f t="shared" si="33"/>
        <v>443965.04101868428</v>
      </c>
      <c r="CL104" s="129">
        <f t="shared" si="47"/>
        <v>816.34078371848022</v>
      </c>
      <c r="CM104" s="1">
        <f t="shared" si="44"/>
        <v>1266.7132745647018</v>
      </c>
      <c r="CN104" s="1">
        <f t="shared" si="45"/>
        <v>450.37249084622158</v>
      </c>
      <c r="CO104" s="129">
        <f t="shared" si="46"/>
        <v>471082.21016242763</v>
      </c>
      <c r="CP104" s="111">
        <f t="shared" si="28"/>
        <v>68</v>
      </c>
    </row>
    <row r="105" spans="1:94" x14ac:dyDescent="0.25">
      <c r="A105" s="111">
        <f t="shared" si="37"/>
        <v>69</v>
      </c>
      <c r="B105" s="112">
        <f t="shared" si="38"/>
        <v>4.4999999999999998E-2</v>
      </c>
      <c r="C105" s="113">
        <f t="shared" si="39"/>
        <v>1684.1574983885532</v>
      </c>
      <c r="D105" s="114">
        <f t="shared" si="40"/>
        <v>2533.4265491294036</v>
      </c>
      <c r="E105" s="113">
        <f t="shared" si="41"/>
        <v>0</v>
      </c>
      <c r="F105" s="113"/>
      <c r="G105" s="113">
        <f t="shared" si="26"/>
        <v>0</v>
      </c>
      <c r="H105" s="113">
        <f t="shared" si="42"/>
        <v>849.26905074085039</v>
      </c>
      <c r="I105" s="147">
        <f t="shared" si="43"/>
        <v>448259.39718620665</v>
      </c>
      <c r="J105" s="20"/>
      <c r="N105" s="131"/>
      <c r="O105" s="133">
        <f t="shared" si="36"/>
        <v>431573.02218184876</v>
      </c>
      <c r="P105" s="54"/>
      <c r="Q105" s="123">
        <f t="shared" si="19"/>
        <v>448259.39718620665</v>
      </c>
      <c r="R105" s="22"/>
      <c r="S105" s="145">
        <f>SUM($C$37:C105)</f>
        <v>123065.82907613559</v>
      </c>
      <c r="T105" s="127"/>
      <c r="U105" s="123">
        <f>SUM($CE$29:CE99)</f>
        <v>123065.82907613559</v>
      </c>
      <c r="V105" s="22"/>
      <c r="W105" s="146">
        <f>MONTHLYANALYSISWORKSHEET!P77</f>
        <v>2128.75</v>
      </c>
      <c r="X105" s="22"/>
      <c r="Y105" s="22"/>
      <c r="AD105" s="3" t="s">
        <v>45</v>
      </c>
      <c r="CC105">
        <f t="shared" si="34"/>
        <v>75</v>
      </c>
      <c r="CD105" s="2">
        <f t="shared" si="29"/>
        <v>4.4999999999999998E-2</v>
      </c>
      <c r="CE105" s="4">
        <f t="shared" si="30"/>
        <v>1664.868903820066</v>
      </c>
      <c r="CF105" s="1">
        <f t="shared" si="31"/>
        <v>2533.4265491294036</v>
      </c>
      <c r="CG105" s="4">
        <f t="shared" si="32"/>
        <v>0</v>
      </c>
      <c r="CH105" s="4">
        <f t="shared" si="20"/>
        <v>0</v>
      </c>
      <c r="CI105" s="4">
        <f t="shared" si="35"/>
        <v>868.55764530933766</v>
      </c>
      <c r="CJ105" s="4">
        <f t="shared" si="33"/>
        <v>443096.48337337497</v>
      </c>
      <c r="CL105" s="129">
        <f t="shared" si="47"/>
        <v>815.56107634370278</v>
      </c>
      <c r="CM105" s="1">
        <f t="shared" si="44"/>
        <v>1266.7132745647018</v>
      </c>
      <c r="CN105" s="1">
        <f t="shared" si="45"/>
        <v>451.15219822099903</v>
      </c>
      <c r="CO105" s="129">
        <f t="shared" si="46"/>
        <v>470631.05796420661</v>
      </c>
      <c r="CP105" s="111">
        <f t="shared" si="28"/>
        <v>69</v>
      </c>
    </row>
    <row r="106" spans="1:94" x14ac:dyDescent="0.25">
      <c r="A106" s="111">
        <f t="shared" si="37"/>
        <v>70</v>
      </c>
      <c r="B106" s="112">
        <f t="shared" si="38"/>
        <v>4.4999999999999998E-2</v>
      </c>
      <c r="C106" s="113">
        <f t="shared" si="39"/>
        <v>1680.9727394482748</v>
      </c>
      <c r="D106" s="114">
        <f t="shared" si="40"/>
        <v>2533.4265491294036</v>
      </c>
      <c r="E106" s="113">
        <f t="shared" si="41"/>
        <v>0</v>
      </c>
      <c r="F106" s="113"/>
      <c r="G106" s="113">
        <f t="shared" si="26"/>
        <v>0</v>
      </c>
      <c r="H106" s="113">
        <f t="shared" si="42"/>
        <v>852.45380968112886</v>
      </c>
      <c r="I106" s="147">
        <f t="shared" si="43"/>
        <v>447406.94337652554</v>
      </c>
      <c r="J106" s="20"/>
      <c r="N106" s="131"/>
      <c r="O106" s="133">
        <f t="shared" si="36"/>
        <v>430460.98890896962</v>
      </c>
      <c r="P106" s="54"/>
      <c r="Q106" s="123">
        <f t="shared" si="19"/>
        <v>447406.94337652554</v>
      </c>
      <c r="R106" s="22"/>
      <c r="S106" s="145">
        <f>SUM($C$37:C106)</f>
        <v>124746.80181558387</v>
      </c>
      <c r="T106" s="127"/>
      <c r="U106" s="123">
        <f>SUM($CE$29:CE100)</f>
        <v>124746.80181558387</v>
      </c>
      <c r="V106" s="22"/>
      <c r="W106" s="146">
        <f>MONTHLYANALYSISWORKSHEET!P78</f>
        <v>2139.5833333333335</v>
      </c>
      <c r="X106" s="22"/>
      <c r="Y106" s="22"/>
      <c r="AD106" s="3" t="s">
        <v>45</v>
      </c>
      <c r="CC106">
        <f t="shared" si="34"/>
        <v>76</v>
      </c>
      <c r="CD106" s="2">
        <f t="shared" si="29"/>
        <v>4.4999999999999998E-2</v>
      </c>
      <c r="CE106" s="4">
        <f t="shared" si="30"/>
        <v>1661.6118126501558</v>
      </c>
      <c r="CF106" s="1">
        <f t="shared" si="31"/>
        <v>2533.4265491294036</v>
      </c>
      <c r="CG106" s="4">
        <f t="shared" si="32"/>
        <v>0</v>
      </c>
      <c r="CH106" s="4">
        <f t="shared" si="20"/>
        <v>0</v>
      </c>
      <c r="CI106" s="4">
        <f t="shared" si="35"/>
        <v>871.81473647924781</v>
      </c>
      <c r="CJ106" s="4">
        <f t="shared" si="33"/>
        <v>442224.66863689572</v>
      </c>
      <c r="CL106" s="129">
        <f t="shared" si="47"/>
        <v>814.78001910053263</v>
      </c>
      <c r="CM106" s="1">
        <f t="shared" si="44"/>
        <v>1266.7132745647018</v>
      </c>
      <c r="CN106" s="1">
        <f t="shared" si="45"/>
        <v>451.93325546416918</v>
      </c>
      <c r="CO106" s="129">
        <f t="shared" si="46"/>
        <v>470179.12470874243</v>
      </c>
      <c r="CP106" s="111">
        <f t="shared" si="28"/>
        <v>70</v>
      </c>
    </row>
    <row r="107" spans="1:94" x14ac:dyDescent="0.25">
      <c r="A107" s="111">
        <f t="shared" si="37"/>
        <v>71</v>
      </c>
      <c r="B107" s="112">
        <f t="shared" si="38"/>
        <v>4.4999999999999998E-2</v>
      </c>
      <c r="C107" s="113">
        <f t="shared" si="39"/>
        <v>1677.7760376619706</v>
      </c>
      <c r="D107" s="114">
        <f t="shared" si="40"/>
        <v>2533.4265491294036</v>
      </c>
      <c r="E107" s="113">
        <f t="shared" si="41"/>
        <v>0</v>
      </c>
      <c r="F107" s="113"/>
      <c r="G107" s="113">
        <f t="shared" si="26"/>
        <v>0</v>
      </c>
      <c r="H107" s="113">
        <f t="shared" si="42"/>
        <v>855.65051146743303</v>
      </c>
      <c r="I107" s="147">
        <f t="shared" si="43"/>
        <v>446551.29286505812</v>
      </c>
      <c r="J107" s="20"/>
      <c r="N107" s="131"/>
      <c r="O107" s="133">
        <f t="shared" si="36"/>
        <v>429348.95563609048</v>
      </c>
      <c r="P107" s="54"/>
      <c r="Q107" s="123">
        <f t="shared" ref="Q107:Q170" si="48">CJ101</f>
        <v>446551.29286505812</v>
      </c>
      <c r="R107" s="22"/>
      <c r="S107" s="145">
        <f>SUM($C$37:C107)</f>
        <v>126424.57785324584</v>
      </c>
      <c r="T107" s="127"/>
      <c r="U107" s="123">
        <f>SUM($CE$29:CE101)</f>
        <v>126424.57785324584</v>
      </c>
      <c r="V107" s="22"/>
      <c r="W107" s="146">
        <f>MONTHLYANALYSISWORKSHEET!P79</f>
        <v>2145</v>
      </c>
      <c r="X107" s="22"/>
      <c r="Y107" s="22"/>
      <c r="AD107" s="3" t="s">
        <v>45</v>
      </c>
      <c r="CC107">
        <f t="shared" si="34"/>
        <v>77</v>
      </c>
      <c r="CD107" s="2">
        <f t="shared" si="29"/>
        <v>4.4999999999999998E-2</v>
      </c>
      <c r="CE107" s="4">
        <f t="shared" si="30"/>
        <v>1658.3425073883586</v>
      </c>
      <c r="CF107" s="1">
        <f t="shared" si="31"/>
        <v>2533.4265491294036</v>
      </c>
      <c r="CG107" s="4">
        <f t="shared" si="32"/>
        <v>0</v>
      </c>
      <c r="CH107" s="4">
        <f t="shared" ref="CH107:CH170" si="49">IF(CJ106&lt;1,0,CH95)</f>
        <v>0</v>
      </c>
      <c r="CI107" s="4">
        <f t="shared" si="35"/>
        <v>875.08404174104498</v>
      </c>
      <c r="CJ107" s="4">
        <f t="shared" si="33"/>
        <v>441349.58459515468</v>
      </c>
      <c r="CL107" s="129">
        <f t="shared" si="47"/>
        <v>813.99760965201028</v>
      </c>
      <c r="CM107" s="1">
        <f t="shared" si="44"/>
        <v>1266.7132745647018</v>
      </c>
      <c r="CN107" s="1">
        <f t="shared" si="45"/>
        <v>452.71566491269152</v>
      </c>
      <c r="CO107" s="129">
        <f t="shared" si="46"/>
        <v>469726.40904382971</v>
      </c>
      <c r="CP107" s="111">
        <f t="shared" si="28"/>
        <v>71</v>
      </c>
    </row>
    <row r="108" spans="1:94" x14ac:dyDescent="0.25">
      <c r="A108" s="111">
        <f t="shared" si="37"/>
        <v>72</v>
      </c>
      <c r="B108" s="112">
        <f t="shared" si="38"/>
        <v>4.4999999999999998E-2</v>
      </c>
      <c r="C108" s="113">
        <f t="shared" si="39"/>
        <v>1674.5673482439679</v>
      </c>
      <c r="D108" s="114">
        <f t="shared" si="40"/>
        <v>2533.4265491294036</v>
      </c>
      <c r="E108" s="113">
        <f t="shared" si="41"/>
        <v>0</v>
      </c>
      <c r="F108" s="113"/>
      <c r="G108" s="113">
        <f t="shared" si="26"/>
        <v>0</v>
      </c>
      <c r="H108" s="113">
        <f t="shared" si="42"/>
        <v>858.85920088543571</v>
      </c>
      <c r="I108" s="147">
        <f t="shared" si="43"/>
        <v>445692.43366417265</v>
      </c>
      <c r="J108" s="20"/>
      <c r="N108" s="131" t="s">
        <v>45</v>
      </c>
      <c r="O108" s="133">
        <f>CO192</f>
        <v>428236.92236321111</v>
      </c>
      <c r="P108" s="54"/>
      <c r="Q108" s="123">
        <f t="shared" si="48"/>
        <v>445692.43366417265</v>
      </c>
      <c r="R108" s="22"/>
      <c r="S108" s="145">
        <f>SUM($C$37:C108)</f>
        <v>128099.14520148981</v>
      </c>
      <c r="T108" s="127">
        <v>6</v>
      </c>
      <c r="U108" s="123">
        <f>SUM($CE$29:CE102)</f>
        <v>128099.14520148981</v>
      </c>
      <c r="V108" s="22"/>
      <c r="W108" s="146">
        <f>MONTHLYANALYSISWORKSHEET!P80</f>
        <v>2145</v>
      </c>
      <c r="X108" s="22"/>
      <c r="Y108" s="22"/>
      <c r="AD108" s="3" t="s">
        <v>45</v>
      </c>
      <c r="CC108">
        <f t="shared" si="34"/>
        <v>78</v>
      </c>
      <c r="CD108" s="2">
        <f t="shared" si="29"/>
        <v>4.4999999999999998E-2</v>
      </c>
      <c r="CE108" s="4">
        <f t="shared" si="30"/>
        <v>1655.0609422318298</v>
      </c>
      <c r="CF108" s="1">
        <f t="shared" si="31"/>
        <v>2533.4265491294036</v>
      </c>
      <c r="CG108" s="4">
        <f t="shared" si="32"/>
        <v>0</v>
      </c>
      <c r="CH108" s="4">
        <f t="shared" si="49"/>
        <v>0</v>
      </c>
      <c r="CI108" s="4">
        <f t="shared" si="35"/>
        <v>878.3656068975738</v>
      </c>
      <c r="CJ108" s="4">
        <f t="shared" si="33"/>
        <v>440471.21898825711</v>
      </c>
      <c r="CL108" s="129">
        <f t="shared" si="47"/>
        <v>813.21384565713026</v>
      </c>
      <c r="CM108" s="1">
        <f t="shared" si="44"/>
        <v>1266.7132745647018</v>
      </c>
      <c r="CN108" s="1">
        <f t="shared" si="45"/>
        <v>453.49942890757154</v>
      </c>
      <c r="CO108" s="129">
        <f t="shared" si="46"/>
        <v>469272.90961492213</v>
      </c>
      <c r="CP108" s="111">
        <f t="shared" si="28"/>
        <v>72</v>
      </c>
    </row>
    <row r="109" spans="1:94" x14ac:dyDescent="0.25">
      <c r="A109" s="111">
        <f t="shared" si="37"/>
        <v>73</v>
      </c>
      <c r="B109" s="112">
        <f t="shared" si="38"/>
        <v>4.4999999999999998E-2</v>
      </c>
      <c r="C109" s="113">
        <f t="shared" si="39"/>
        <v>1671.3466262406473</v>
      </c>
      <c r="D109" s="114">
        <f t="shared" si="40"/>
        <v>2533.4265491294036</v>
      </c>
      <c r="E109" s="113">
        <f t="shared" si="41"/>
        <v>0</v>
      </c>
      <c r="F109" s="113"/>
      <c r="G109" s="113">
        <f t="shared" si="26"/>
        <v>0</v>
      </c>
      <c r="H109" s="113">
        <f t="shared" si="42"/>
        <v>862.0799228887563</v>
      </c>
      <c r="I109" s="147">
        <f t="shared" si="43"/>
        <v>444830.35374128388</v>
      </c>
      <c r="J109" s="20"/>
      <c r="N109" s="131"/>
      <c r="O109" s="133">
        <f>O108-($O$108-$O$120)/12</f>
        <v>427073.73530931683</v>
      </c>
      <c r="P109" s="54"/>
      <c r="Q109" s="123">
        <f t="shared" si="48"/>
        <v>444830.35374128388</v>
      </c>
      <c r="R109" s="22"/>
      <c r="S109" s="145">
        <f>SUM($C$37:C109)</f>
        <v>129770.49182773045</v>
      </c>
      <c r="T109" s="127"/>
      <c r="U109" s="123">
        <f>SUM($CE$29:CE103)</f>
        <v>129770.49182773045</v>
      </c>
      <c r="V109" s="22"/>
      <c r="W109" s="146">
        <f>MONTHLYANALYSISWORKSHEET!P81</f>
        <v>2204.5833333333335</v>
      </c>
      <c r="X109" s="22"/>
      <c r="Y109" s="22"/>
      <c r="AD109" s="3" t="s">
        <v>45</v>
      </c>
      <c r="CC109">
        <f t="shared" si="34"/>
        <v>79</v>
      </c>
      <c r="CD109" s="2">
        <f t="shared" si="29"/>
        <v>4.4999999999999998E-2</v>
      </c>
      <c r="CE109" s="4">
        <f t="shared" si="30"/>
        <v>1651.7670712059639</v>
      </c>
      <c r="CF109" s="1">
        <f t="shared" si="31"/>
        <v>2533.4265491294036</v>
      </c>
      <c r="CG109" s="4">
        <f t="shared" si="32"/>
        <v>0</v>
      </c>
      <c r="CH109" s="4">
        <f t="shared" si="49"/>
        <v>0</v>
      </c>
      <c r="CI109" s="4">
        <f t="shared" si="35"/>
        <v>881.65947792343968</v>
      </c>
      <c r="CJ109" s="4">
        <f t="shared" si="33"/>
        <v>439589.5595103337</v>
      </c>
      <c r="CL109" s="129">
        <f t="shared" si="47"/>
        <v>812.42872477083392</v>
      </c>
      <c r="CM109" s="1">
        <f t="shared" si="44"/>
        <v>1266.7132745647018</v>
      </c>
      <c r="CN109" s="1">
        <f t="shared" si="45"/>
        <v>454.28454979386788</v>
      </c>
      <c r="CO109" s="129">
        <f t="shared" si="46"/>
        <v>468818.62506512826</v>
      </c>
      <c r="CP109" s="111">
        <f t="shared" si="28"/>
        <v>73</v>
      </c>
    </row>
    <row r="110" spans="1:94" x14ac:dyDescent="0.25">
      <c r="A110" s="111">
        <f t="shared" si="37"/>
        <v>74</v>
      </c>
      <c r="B110" s="112">
        <f t="shared" si="38"/>
        <v>4.4999999999999998E-2</v>
      </c>
      <c r="C110" s="113">
        <f t="shared" si="39"/>
        <v>1668.1138265298143</v>
      </c>
      <c r="D110" s="114">
        <f t="shared" si="40"/>
        <v>2533.4265491294036</v>
      </c>
      <c r="E110" s="113">
        <f t="shared" si="41"/>
        <v>0</v>
      </c>
      <c r="F110" s="113"/>
      <c r="G110" s="113">
        <f t="shared" si="26"/>
        <v>0</v>
      </c>
      <c r="H110" s="113">
        <f t="shared" si="42"/>
        <v>865.31272259958928</v>
      </c>
      <c r="I110" s="147">
        <f t="shared" si="43"/>
        <v>443965.04101868428</v>
      </c>
      <c r="J110" s="20"/>
      <c r="N110" s="131"/>
      <c r="O110" s="133">
        <f t="shared" ref="O110:O119" si="50">O109-($O$108-$O$120)/12</f>
        <v>425910.54825542256</v>
      </c>
      <c r="P110" s="54"/>
      <c r="Q110" s="123">
        <f t="shared" si="48"/>
        <v>443965.04101868428</v>
      </c>
      <c r="R110" s="22"/>
      <c r="S110" s="145">
        <f>SUM($C$37:C110)</f>
        <v>131438.60565426026</v>
      </c>
      <c r="T110" s="127"/>
      <c r="U110" s="123">
        <f>SUM($CE$29:CE104)</f>
        <v>131438.60565426026</v>
      </c>
      <c r="V110" s="22"/>
      <c r="W110" s="146">
        <f>MONTHLYANALYSISWORKSHEET!P82</f>
        <v>2258.75</v>
      </c>
      <c r="X110" s="22"/>
      <c r="Y110" s="22"/>
      <c r="AD110" s="3" t="s">
        <v>45</v>
      </c>
      <c r="CC110">
        <f t="shared" si="34"/>
        <v>80</v>
      </c>
      <c r="CD110" s="2">
        <f t="shared" si="29"/>
        <v>4.4999999999999998E-2</v>
      </c>
      <c r="CE110" s="4">
        <f t="shared" si="30"/>
        <v>1648.4608481637513</v>
      </c>
      <c r="CF110" s="1">
        <f t="shared" si="31"/>
        <v>2533.4265491294036</v>
      </c>
      <c r="CG110" s="4">
        <f t="shared" si="32"/>
        <v>0</v>
      </c>
      <c r="CH110" s="4">
        <f t="shared" si="49"/>
        <v>0</v>
      </c>
      <c r="CI110" s="4">
        <f t="shared" si="35"/>
        <v>884.96570096565233</v>
      </c>
      <c r="CJ110" s="4">
        <f t="shared" si="33"/>
        <v>438704.59380936803</v>
      </c>
      <c r="CL110" s="129">
        <f t="shared" si="47"/>
        <v>811.6422446440032</v>
      </c>
      <c r="CM110" s="1">
        <f t="shared" si="44"/>
        <v>1266.7132745647018</v>
      </c>
      <c r="CN110" s="1">
        <f t="shared" si="45"/>
        <v>455.07102992069861</v>
      </c>
      <c r="CO110" s="129">
        <f t="shared" si="46"/>
        <v>468363.55403520755</v>
      </c>
      <c r="CP110" s="111">
        <f t="shared" si="28"/>
        <v>74</v>
      </c>
    </row>
    <row r="111" spans="1:94" x14ac:dyDescent="0.25">
      <c r="A111" s="111">
        <f t="shared" si="37"/>
        <v>75</v>
      </c>
      <c r="B111" s="112">
        <f t="shared" si="38"/>
        <v>4.4999999999999998E-2</v>
      </c>
      <c r="C111" s="113">
        <f t="shared" si="39"/>
        <v>1664.868903820066</v>
      </c>
      <c r="D111" s="114">
        <f t="shared" si="40"/>
        <v>2533.4265491294036</v>
      </c>
      <c r="E111" s="113">
        <f t="shared" si="41"/>
        <v>0</v>
      </c>
      <c r="F111" s="113"/>
      <c r="G111" s="113">
        <f t="shared" si="26"/>
        <v>0</v>
      </c>
      <c r="H111" s="113">
        <f t="shared" si="42"/>
        <v>868.55764530933766</v>
      </c>
      <c r="I111" s="147">
        <f t="shared" si="43"/>
        <v>443096.48337337497</v>
      </c>
      <c r="J111" s="20"/>
      <c r="N111" s="131"/>
      <c r="O111" s="133">
        <f t="shared" si="50"/>
        <v>424747.36120152829</v>
      </c>
      <c r="P111" s="54"/>
      <c r="Q111" s="123">
        <f t="shared" si="48"/>
        <v>443096.48337337497</v>
      </c>
      <c r="R111" s="22"/>
      <c r="S111" s="145">
        <f>SUM($C$37:C111)</f>
        <v>133103.47455808031</v>
      </c>
      <c r="T111" s="127"/>
      <c r="U111" s="123">
        <f>SUM($CE$29:CE105)</f>
        <v>133103.47455808031</v>
      </c>
      <c r="V111" s="22"/>
      <c r="W111" s="146">
        <f>MONTHLYANALYSISWORKSHEET!P83</f>
        <v>2307.5</v>
      </c>
      <c r="X111" s="22"/>
      <c r="Y111" s="22"/>
      <c r="AD111" s="3" t="s">
        <v>45</v>
      </c>
      <c r="CC111">
        <f t="shared" si="34"/>
        <v>81</v>
      </c>
      <c r="CD111" s="2">
        <f t="shared" si="29"/>
        <v>4.4999999999999998E-2</v>
      </c>
      <c r="CE111" s="4">
        <f t="shared" si="30"/>
        <v>1645.1422267851301</v>
      </c>
      <c r="CF111" s="1">
        <f t="shared" si="31"/>
        <v>2533.4265491294036</v>
      </c>
      <c r="CG111" s="4">
        <f t="shared" si="32"/>
        <v>0</v>
      </c>
      <c r="CH111" s="4">
        <f t="shared" si="49"/>
        <v>0</v>
      </c>
      <c r="CI111" s="4">
        <f t="shared" si="35"/>
        <v>888.28432234427351</v>
      </c>
      <c r="CJ111" s="4">
        <f t="shared" si="33"/>
        <v>437816.30948702374</v>
      </c>
      <c r="CL111" s="129">
        <f t="shared" si="47"/>
        <v>810.85440292345299</v>
      </c>
      <c r="CM111" s="1">
        <f t="shared" si="44"/>
        <v>1266.7132745647018</v>
      </c>
      <c r="CN111" s="1">
        <f t="shared" si="45"/>
        <v>455.85887164124881</v>
      </c>
      <c r="CO111" s="129">
        <f t="shared" si="46"/>
        <v>467907.69516356627</v>
      </c>
      <c r="CP111" s="111">
        <f t="shared" si="28"/>
        <v>75</v>
      </c>
    </row>
    <row r="112" spans="1:94" x14ac:dyDescent="0.25">
      <c r="A112" s="111">
        <f t="shared" si="37"/>
        <v>76</v>
      </c>
      <c r="B112" s="112">
        <f t="shared" si="38"/>
        <v>4.4999999999999998E-2</v>
      </c>
      <c r="C112" s="113">
        <f t="shared" si="39"/>
        <v>1661.6118126501558</v>
      </c>
      <c r="D112" s="114">
        <f t="shared" si="40"/>
        <v>2533.4265491294036</v>
      </c>
      <c r="E112" s="113">
        <f t="shared" si="41"/>
        <v>0</v>
      </c>
      <c r="F112" s="113"/>
      <c r="G112" s="113">
        <f t="shared" si="26"/>
        <v>0</v>
      </c>
      <c r="H112" s="113">
        <f t="shared" si="42"/>
        <v>871.81473647924781</v>
      </c>
      <c r="I112" s="147">
        <f t="shared" si="43"/>
        <v>442224.66863689572</v>
      </c>
      <c r="J112" s="20"/>
      <c r="N112" s="131"/>
      <c r="O112" s="133">
        <f t="shared" si="50"/>
        <v>423584.17414763401</v>
      </c>
      <c r="P112" s="54"/>
      <c r="Q112" s="123">
        <f t="shared" si="48"/>
        <v>442224.66863689572</v>
      </c>
      <c r="R112" s="22"/>
      <c r="S112" s="145">
        <f>SUM($C$37:C112)</f>
        <v>134765.08637073048</v>
      </c>
      <c r="T112" s="127"/>
      <c r="U112" s="123">
        <f>SUM($CE$29:CE106)</f>
        <v>134765.08637073048</v>
      </c>
      <c r="V112" s="22"/>
      <c r="W112" s="146">
        <f>MONTHLYANALYSISWORKSHEET!P84</f>
        <v>2350.8333333333335</v>
      </c>
      <c r="X112" s="22"/>
      <c r="Y112" s="22"/>
      <c r="AD112" s="3" t="s">
        <v>45</v>
      </c>
      <c r="CC112">
        <f t="shared" si="34"/>
        <v>82</v>
      </c>
      <c r="CD112" s="2">
        <f t="shared" si="29"/>
        <v>4.4999999999999998E-2</v>
      </c>
      <c r="CE112" s="4">
        <f t="shared" si="30"/>
        <v>1641.811160576339</v>
      </c>
      <c r="CF112" s="1">
        <f t="shared" si="31"/>
        <v>2533.4265491294036</v>
      </c>
      <c r="CG112" s="4">
        <f t="shared" si="32"/>
        <v>0</v>
      </c>
      <c r="CH112" s="4">
        <f t="shared" si="49"/>
        <v>0</v>
      </c>
      <c r="CI112" s="4">
        <f t="shared" si="35"/>
        <v>891.61538855306458</v>
      </c>
      <c r="CJ112" s="4">
        <f t="shared" si="33"/>
        <v>436924.69409847067</v>
      </c>
      <c r="CL112" s="129">
        <f t="shared" si="47"/>
        <v>810.06519725192402</v>
      </c>
      <c r="CM112" s="1">
        <f t="shared" si="44"/>
        <v>1266.7132745647018</v>
      </c>
      <c r="CN112" s="1">
        <f t="shared" si="45"/>
        <v>456.64807731277779</v>
      </c>
      <c r="CO112" s="129">
        <f t="shared" si="46"/>
        <v>467451.04708625347</v>
      </c>
      <c r="CP112" s="111">
        <f t="shared" si="28"/>
        <v>76</v>
      </c>
    </row>
    <row r="113" spans="1:94" x14ac:dyDescent="0.25">
      <c r="A113" s="111">
        <f t="shared" si="37"/>
        <v>77</v>
      </c>
      <c r="B113" s="112">
        <f t="shared" si="38"/>
        <v>4.4999999999999998E-2</v>
      </c>
      <c r="C113" s="113">
        <f t="shared" si="39"/>
        <v>1658.3425073883586</v>
      </c>
      <c r="D113" s="114">
        <f t="shared" si="40"/>
        <v>2533.4265491294036</v>
      </c>
      <c r="E113" s="113">
        <f t="shared" si="41"/>
        <v>0</v>
      </c>
      <c r="F113" s="113"/>
      <c r="G113" s="113">
        <f t="shared" ref="G113:G144" si="51">IF(I112&gt;1,IF(G101&gt;1,IF(I112&lt;$E$13,(I112-D113+C113),G101),0),0)</f>
        <v>0</v>
      </c>
      <c r="H113" s="113">
        <f t="shared" si="42"/>
        <v>875.08404174104498</v>
      </c>
      <c r="I113" s="147">
        <f t="shared" si="43"/>
        <v>441349.58459515468</v>
      </c>
      <c r="J113" s="20"/>
      <c r="N113" s="131"/>
      <c r="O113" s="133">
        <f t="shared" si="50"/>
        <v>422420.98709373974</v>
      </c>
      <c r="P113" s="54"/>
      <c r="Q113" s="123">
        <f t="shared" si="48"/>
        <v>441349.58459515468</v>
      </c>
      <c r="R113" s="22"/>
      <c r="S113" s="145">
        <f>SUM($C$37:C113)</f>
        <v>136423.42887811884</v>
      </c>
      <c r="T113" s="127"/>
      <c r="U113" s="123">
        <f>SUM($CE$29:CE107)</f>
        <v>136423.42887811884</v>
      </c>
      <c r="V113" s="22"/>
      <c r="W113" s="146">
        <f>MONTHLYANALYSISWORKSHEET!P85</f>
        <v>2388.75</v>
      </c>
      <c r="X113" s="22"/>
      <c r="Y113" s="22"/>
      <c r="AD113" s="3" t="s">
        <v>45</v>
      </c>
      <c r="CC113">
        <f t="shared" si="34"/>
        <v>83</v>
      </c>
      <c r="CD113" s="2">
        <f t="shared" si="29"/>
        <v>4.4999999999999998E-2</v>
      </c>
      <c r="CE113" s="4">
        <f t="shared" si="30"/>
        <v>1638.467602869265</v>
      </c>
      <c r="CF113" s="1">
        <f t="shared" si="31"/>
        <v>2533.4265491294036</v>
      </c>
      <c r="CG113" s="4">
        <f t="shared" si="32"/>
        <v>0</v>
      </c>
      <c r="CH113" s="4">
        <f t="shared" si="49"/>
        <v>0</v>
      </c>
      <c r="CI113" s="4">
        <f t="shared" si="35"/>
        <v>894.95894626013865</v>
      </c>
      <c r="CJ113" s="4">
        <f t="shared" si="33"/>
        <v>436029.73515221052</v>
      </c>
      <c r="CL113" s="129">
        <f t="shared" si="47"/>
        <v>809.27462526807631</v>
      </c>
      <c r="CM113" s="1">
        <f t="shared" si="44"/>
        <v>1266.7132745647018</v>
      </c>
      <c r="CN113" s="1">
        <f t="shared" si="45"/>
        <v>457.4386492966255</v>
      </c>
      <c r="CO113" s="129">
        <f t="shared" si="46"/>
        <v>466993.60843695683</v>
      </c>
      <c r="CP113" s="111">
        <f t="shared" si="28"/>
        <v>77</v>
      </c>
    </row>
    <row r="114" spans="1:94" x14ac:dyDescent="0.25">
      <c r="A114" s="111">
        <f t="shared" si="37"/>
        <v>78</v>
      </c>
      <c r="B114" s="112">
        <f t="shared" si="38"/>
        <v>4.4999999999999998E-2</v>
      </c>
      <c r="C114" s="113">
        <f t="shared" si="39"/>
        <v>1655.0609422318298</v>
      </c>
      <c r="D114" s="114">
        <f t="shared" si="40"/>
        <v>2533.4265491294036</v>
      </c>
      <c r="E114" s="113">
        <f t="shared" si="41"/>
        <v>0</v>
      </c>
      <c r="F114" s="113"/>
      <c r="G114" s="113">
        <f t="shared" si="51"/>
        <v>0</v>
      </c>
      <c r="H114" s="113">
        <f t="shared" si="42"/>
        <v>878.3656068975738</v>
      </c>
      <c r="I114" s="147">
        <f t="shared" si="43"/>
        <v>440471.21898825711</v>
      </c>
      <c r="J114" s="20"/>
      <c r="N114" s="131"/>
      <c r="O114" s="133">
        <f t="shared" si="50"/>
        <v>421257.80003984546</v>
      </c>
      <c r="P114" s="54"/>
      <c r="Q114" s="123">
        <f t="shared" si="48"/>
        <v>440471.21898825711</v>
      </c>
      <c r="R114" s="22"/>
      <c r="S114" s="145">
        <f>SUM($C$37:C114)</f>
        <v>138078.48982035066</v>
      </c>
      <c r="T114" s="127"/>
      <c r="U114" s="123">
        <f>SUM($CE$29:CE108)</f>
        <v>138078.48982035066</v>
      </c>
      <c r="V114" s="22"/>
      <c r="W114" s="146">
        <f>MONTHLYANALYSISWORKSHEET!P86</f>
        <v>2421.25</v>
      </c>
      <c r="X114" s="22"/>
      <c r="Y114" s="22"/>
      <c r="AD114" s="3" t="s">
        <v>45</v>
      </c>
      <c r="CC114">
        <f t="shared" si="34"/>
        <v>84</v>
      </c>
      <c r="CD114" s="2">
        <f t="shared" si="29"/>
        <v>4.4999999999999998E-2</v>
      </c>
      <c r="CE114" s="4">
        <f t="shared" si="30"/>
        <v>1635.1115068207894</v>
      </c>
      <c r="CF114" s="1">
        <f t="shared" si="31"/>
        <v>2533.4265491294036</v>
      </c>
      <c r="CG114" s="4">
        <f t="shared" si="32"/>
        <v>0</v>
      </c>
      <c r="CH114" s="4">
        <f t="shared" si="49"/>
        <v>0</v>
      </c>
      <c r="CI114" s="4">
        <f t="shared" si="35"/>
        <v>898.31504230861424</v>
      </c>
      <c r="CJ114" s="4">
        <f t="shared" si="33"/>
        <v>435131.42010990193</v>
      </c>
      <c r="CL114" s="129">
        <f t="shared" si="47"/>
        <v>808.48268460648148</v>
      </c>
      <c r="CM114" s="1">
        <f t="shared" si="44"/>
        <v>1266.7132745647018</v>
      </c>
      <c r="CN114" s="1">
        <f t="shared" si="45"/>
        <v>458.23058995822032</v>
      </c>
      <c r="CO114" s="129">
        <f t="shared" si="46"/>
        <v>466535.37784699863</v>
      </c>
      <c r="CP114" s="111">
        <f t="shared" si="28"/>
        <v>78</v>
      </c>
    </row>
    <row r="115" spans="1:94" x14ac:dyDescent="0.25">
      <c r="A115" s="111">
        <f t="shared" si="37"/>
        <v>79</v>
      </c>
      <c r="B115" s="112">
        <f t="shared" si="38"/>
        <v>4.4999999999999998E-2</v>
      </c>
      <c r="C115" s="113">
        <f t="shared" si="39"/>
        <v>1651.7670712059639</v>
      </c>
      <c r="D115" s="114">
        <f t="shared" si="40"/>
        <v>2533.4265491294036</v>
      </c>
      <c r="E115" s="113">
        <f t="shared" si="41"/>
        <v>0</v>
      </c>
      <c r="F115" s="113"/>
      <c r="G115" s="113">
        <f t="shared" si="51"/>
        <v>0</v>
      </c>
      <c r="H115" s="113">
        <f t="shared" si="42"/>
        <v>881.65947792343968</v>
      </c>
      <c r="I115" s="147">
        <f t="shared" si="43"/>
        <v>439589.5595103337</v>
      </c>
      <c r="J115" s="20"/>
      <c r="N115" s="131"/>
      <c r="O115" s="133">
        <f t="shared" si="50"/>
        <v>420094.61298595119</v>
      </c>
      <c r="P115" s="54"/>
      <c r="Q115" s="123">
        <f t="shared" si="48"/>
        <v>439589.5595103337</v>
      </c>
      <c r="R115" s="22"/>
      <c r="S115" s="145">
        <f>SUM($C$37:C115)</f>
        <v>139730.25689155664</v>
      </c>
      <c r="T115" s="127"/>
      <c r="U115" s="123">
        <f>SUM($CE$29:CE109)</f>
        <v>139730.25689155664</v>
      </c>
      <c r="V115" s="22"/>
      <c r="W115" s="146">
        <f>MONTHLYANALYSISWORKSHEET!P87</f>
        <v>2448.3333333333335</v>
      </c>
      <c r="X115" s="22"/>
      <c r="Y115" s="22"/>
      <c r="AD115" s="3" t="s">
        <v>45</v>
      </c>
      <c r="CC115">
        <f t="shared" si="34"/>
        <v>85</v>
      </c>
      <c r="CD115" s="2">
        <f t="shared" si="29"/>
        <v>4.4999999999999998E-2</v>
      </c>
      <c r="CE115" s="4">
        <f t="shared" si="30"/>
        <v>1631.7428254121319</v>
      </c>
      <c r="CF115" s="1">
        <f t="shared" si="31"/>
        <v>2533.4265491294036</v>
      </c>
      <c r="CG115" s="4">
        <f t="shared" si="32"/>
        <v>0</v>
      </c>
      <c r="CH115" s="4">
        <f t="shared" si="49"/>
        <v>0</v>
      </c>
      <c r="CI115" s="4">
        <f t="shared" si="35"/>
        <v>901.68372371727173</v>
      </c>
      <c r="CJ115" s="4">
        <f t="shared" si="33"/>
        <v>434229.73638618464</v>
      </c>
      <c r="CL115" s="129">
        <f t="shared" si="47"/>
        <v>807.68937289761641</v>
      </c>
      <c r="CM115" s="1">
        <f t="shared" si="44"/>
        <v>1266.7132745647018</v>
      </c>
      <c r="CN115" s="1">
        <f t="shared" si="45"/>
        <v>459.0239016670854</v>
      </c>
      <c r="CO115" s="129">
        <f t="shared" si="46"/>
        <v>466076.35394533153</v>
      </c>
      <c r="CP115" s="111">
        <f t="shared" si="28"/>
        <v>79</v>
      </c>
    </row>
    <row r="116" spans="1:94" x14ac:dyDescent="0.25">
      <c r="A116" s="111">
        <f t="shared" si="37"/>
        <v>80</v>
      </c>
      <c r="B116" s="112">
        <f t="shared" si="38"/>
        <v>4.4999999999999998E-2</v>
      </c>
      <c r="C116" s="113">
        <f t="shared" si="39"/>
        <v>1648.4608481637513</v>
      </c>
      <c r="D116" s="114">
        <f t="shared" si="40"/>
        <v>2533.4265491294036</v>
      </c>
      <c r="E116" s="113">
        <f t="shared" si="41"/>
        <v>0</v>
      </c>
      <c r="F116" s="113"/>
      <c r="G116" s="113">
        <f t="shared" si="51"/>
        <v>0</v>
      </c>
      <c r="H116" s="113">
        <f t="shared" si="42"/>
        <v>884.96570096565233</v>
      </c>
      <c r="I116" s="147">
        <f t="shared" si="43"/>
        <v>438704.59380936803</v>
      </c>
      <c r="J116" s="20"/>
      <c r="N116" s="131"/>
      <c r="O116" s="133">
        <f t="shared" si="50"/>
        <v>418931.42593205691</v>
      </c>
      <c r="P116" s="54"/>
      <c r="Q116" s="123">
        <f t="shared" si="48"/>
        <v>438704.59380936803</v>
      </c>
      <c r="R116" s="22"/>
      <c r="S116" s="145">
        <f>SUM($C$37:C116)</f>
        <v>141378.71773972039</v>
      </c>
      <c r="T116" s="127"/>
      <c r="U116" s="123">
        <f>SUM($CE$29:CE110)</f>
        <v>141378.71773972039</v>
      </c>
      <c r="V116" s="22"/>
      <c r="W116" s="146">
        <f>MONTHLYANALYSISWORKSHEET!P88</f>
        <v>2470</v>
      </c>
      <c r="X116" s="22"/>
      <c r="Y116" s="22"/>
      <c r="AD116" s="3" t="s">
        <v>45</v>
      </c>
      <c r="CC116">
        <f t="shared" si="34"/>
        <v>86</v>
      </c>
      <c r="CD116" s="2">
        <f t="shared" si="29"/>
        <v>4.4999999999999998E-2</v>
      </c>
      <c r="CE116" s="4">
        <f t="shared" si="30"/>
        <v>1628.3615114481922</v>
      </c>
      <c r="CF116" s="1">
        <f t="shared" si="31"/>
        <v>2533.4265491294036</v>
      </c>
      <c r="CG116" s="4">
        <f t="shared" si="32"/>
        <v>0</v>
      </c>
      <c r="CH116" s="4">
        <f t="shared" si="49"/>
        <v>0</v>
      </c>
      <c r="CI116" s="4">
        <f t="shared" si="35"/>
        <v>905.06503768121138</v>
      </c>
      <c r="CJ116" s="4">
        <f t="shared" si="33"/>
        <v>433324.67134850344</v>
      </c>
      <c r="CL116" s="129">
        <f t="shared" si="47"/>
        <v>806.8946877678552</v>
      </c>
      <c r="CM116" s="1">
        <f t="shared" si="44"/>
        <v>1266.7132745647018</v>
      </c>
      <c r="CN116" s="1">
        <f t="shared" si="45"/>
        <v>459.8185867968466</v>
      </c>
      <c r="CO116" s="129">
        <f t="shared" si="46"/>
        <v>465616.53535853466</v>
      </c>
      <c r="CP116" s="111">
        <f t="shared" si="28"/>
        <v>80</v>
      </c>
    </row>
    <row r="117" spans="1:94" x14ac:dyDescent="0.25">
      <c r="A117" s="111">
        <f t="shared" si="37"/>
        <v>81</v>
      </c>
      <c r="B117" s="112">
        <f t="shared" si="38"/>
        <v>4.4999999999999998E-2</v>
      </c>
      <c r="C117" s="113">
        <f t="shared" si="39"/>
        <v>1645.1422267851301</v>
      </c>
      <c r="D117" s="114">
        <f t="shared" si="40"/>
        <v>2533.4265491294036</v>
      </c>
      <c r="E117" s="113">
        <f t="shared" si="41"/>
        <v>0</v>
      </c>
      <c r="F117" s="113"/>
      <c r="G117" s="113">
        <f t="shared" si="51"/>
        <v>0</v>
      </c>
      <c r="H117" s="113">
        <f t="shared" si="42"/>
        <v>888.28432234427351</v>
      </c>
      <c r="I117" s="147">
        <f t="shared" si="43"/>
        <v>437816.30948702374</v>
      </c>
      <c r="J117" s="20"/>
      <c r="N117" s="131"/>
      <c r="O117" s="133">
        <f t="shared" si="50"/>
        <v>417768.23887816264</v>
      </c>
      <c r="P117" s="54"/>
      <c r="Q117" s="123">
        <f t="shared" si="48"/>
        <v>437816.30948702374</v>
      </c>
      <c r="R117" s="22"/>
      <c r="S117" s="145">
        <f>SUM($C$37:C117)</f>
        <v>143023.85996650552</v>
      </c>
      <c r="T117" s="127"/>
      <c r="U117" s="123">
        <f>SUM($CE$29:CE111)</f>
        <v>143023.85996650552</v>
      </c>
      <c r="V117" s="22"/>
      <c r="W117" s="146">
        <f>MONTHLYANALYSISWORKSHEET!P89</f>
        <v>2486.25</v>
      </c>
      <c r="X117" s="22"/>
      <c r="Y117" s="22"/>
      <c r="AD117" s="3" t="s">
        <v>45</v>
      </c>
      <c r="CC117">
        <f t="shared" si="34"/>
        <v>87</v>
      </c>
      <c r="CD117" s="2">
        <f t="shared" si="29"/>
        <v>4.4999999999999998E-2</v>
      </c>
      <c r="CE117" s="4">
        <f t="shared" si="30"/>
        <v>1624.9675175568877</v>
      </c>
      <c r="CF117" s="1">
        <f t="shared" si="31"/>
        <v>2533.4265491294036</v>
      </c>
      <c r="CG117" s="4">
        <f t="shared" si="32"/>
        <v>0</v>
      </c>
      <c r="CH117" s="4">
        <f t="shared" si="49"/>
        <v>0</v>
      </c>
      <c r="CI117" s="4">
        <f t="shared" si="35"/>
        <v>908.45903157251587</v>
      </c>
      <c r="CJ117" s="4">
        <f t="shared" si="33"/>
        <v>432416.21231693093</v>
      </c>
      <c r="CL117" s="129">
        <f t="shared" si="47"/>
        <v>806.09862683946312</v>
      </c>
      <c r="CM117" s="1">
        <f t="shared" si="44"/>
        <v>1266.7132745647018</v>
      </c>
      <c r="CN117" s="1">
        <f t="shared" si="45"/>
        <v>460.61464772523868</v>
      </c>
      <c r="CO117" s="129">
        <f t="shared" si="46"/>
        <v>465155.92071080941</v>
      </c>
      <c r="CP117" s="111">
        <f t="shared" si="28"/>
        <v>81</v>
      </c>
    </row>
    <row r="118" spans="1:94" x14ac:dyDescent="0.25">
      <c r="A118" s="111">
        <f t="shared" si="37"/>
        <v>82</v>
      </c>
      <c r="B118" s="112">
        <f t="shared" si="38"/>
        <v>4.4999999999999998E-2</v>
      </c>
      <c r="C118" s="113">
        <f t="shared" si="39"/>
        <v>1641.811160576339</v>
      </c>
      <c r="D118" s="114">
        <f t="shared" si="40"/>
        <v>2533.4265491294036</v>
      </c>
      <c r="E118" s="113">
        <f t="shared" si="41"/>
        <v>0</v>
      </c>
      <c r="F118" s="113"/>
      <c r="G118" s="113">
        <f t="shared" si="51"/>
        <v>0</v>
      </c>
      <c r="H118" s="113">
        <f t="shared" si="42"/>
        <v>891.61538855306458</v>
      </c>
      <c r="I118" s="147">
        <f t="shared" si="43"/>
        <v>436924.69409847067</v>
      </c>
      <c r="J118" s="20"/>
      <c r="N118" s="131"/>
      <c r="O118" s="133">
        <f t="shared" si="50"/>
        <v>416605.05182426836</v>
      </c>
      <c r="P118" s="54"/>
      <c r="Q118" s="123">
        <f t="shared" si="48"/>
        <v>436924.69409847067</v>
      </c>
      <c r="R118" s="22"/>
      <c r="S118" s="145">
        <f>SUM($C$37:C118)</f>
        <v>144665.67112708185</v>
      </c>
      <c r="T118" s="127"/>
      <c r="U118" s="123">
        <f>SUM($CE$29:CE112)</f>
        <v>144665.67112708185</v>
      </c>
      <c r="V118" s="22"/>
      <c r="W118" s="146">
        <f>MONTHLYANALYSISWORKSHEET!P90</f>
        <v>2497.0833333333335</v>
      </c>
      <c r="X118" s="22"/>
      <c r="Y118" s="22"/>
      <c r="AD118" s="3" t="s">
        <v>45</v>
      </c>
      <c r="CC118">
        <f t="shared" si="34"/>
        <v>88</v>
      </c>
      <c r="CD118" s="2">
        <f t="shared" si="29"/>
        <v>4.4999999999999998E-2</v>
      </c>
      <c r="CE118" s="4">
        <f t="shared" si="30"/>
        <v>1621.5607961884909</v>
      </c>
      <c r="CF118" s="1">
        <f t="shared" si="31"/>
        <v>2533.4265491294036</v>
      </c>
      <c r="CG118" s="4">
        <f t="shared" si="32"/>
        <v>0</v>
      </c>
      <c r="CH118" s="4">
        <f t="shared" si="49"/>
        <v>0</v>
      </c>
      <c r="CI118" s="4">
        <f t="shared" si="35"/>
        <v>911.86575294091267</v>
      </c>
      <c r="CJ118" s="4">
        <f t="shared" si="33"/>
        <v>431504.34656399</v>
      </c>
      <c r="CL118" s="129">
        <f t="shared" si="47"/>
        <v>805.30118773058882</v>
      </c>
      <c r="CM118" s="1">
        <f t="shared" si="44"/>
        <v>1266.7132745647018</v>
      </c>
      <c r="CN118" s="1">
        <f t="shared" si="45"/>
        <v>461.41208683411298</v>
      </c>
      <c r="CO118" s="129">
        <f t="shared" si="46"/>
        <v>464694.50862397527</v>
      </c>
      <c r="CP118" s="111">
        <f t="shared" si="28"/>
        <v>82</v>
      </c>
    </row>
    <row r="119" spans="1:94" x14ac:dyDescent="0.25">
      <c r="A119" s="111">
        <f t="shared" si="37"/>
        <v>83</v>
      </c>
      <c r="B119" s="112">
        <f t="shared" si="38"/>
        <v>4.4999999999999998E-2</v>
      </c>
      <c r="C119" s="113">
        <f t="shared" si="39"/>
        <v>1638.467602869265</v>
      </c>
      <c r="D119" s="114">
        <f t="shared" si="40"/>
        <v>2533.4265491294036</v>
      </c>
      <c r="E119" s="113">
        <f t="shared" si="41"/>
        <v>0</v>
      </c>
      <c r="F119" s="113"/>
      <c r="G119" s="113">
        <f t="shared" si="51"/>
        <v>0</v>
      </c>
      <c r="H119" s="113">
        <f t="shared" si="42"/>
        <v>894.95894626013865</v>
      </c>
      <c r="I119" s="147">
        <f t="shared" si="43"/>
        <v>436029.73515221052</v>
      </c>
      <c r="J119" s="20"/>
      <c r="N119" s="131"/>
      <c r="O119" s="133">
        <f t="shared" si="50"/>
        <v>415441.86477037409</v>
      </c>
      <c r="P119" s="54"/>
      <c r="Q119" s="123">
        <f t="shared" si="48"/>
        <v>436029.73515221052</v>
      </c>
      <c r="R119" s="22"/>
      <c r="S119" s="145">
        <f>SUM($C$37:C119)</f>
        <v>146304.13872995111</v>
      </c>
      <c r="T119" s="127"/>
      <c r="U119" s="123">
        <f>SUM($CE$29:CE113)</f>
        <v>146304.13872995111</v>
      </c>
      <c r="V119" s="22"/>
      <c r="W119" s="146">
        <f>MONTHLYANALYSISWORKSHEET!P91</f>
        <v>2502.5</v>
      </c>
      <c r="X119" s="22"/>
      <c r="Y119" s="22"/>
      <c r="AD119" s="3" t="s">
        <v>45</v>
      </c>
      <c r="CC119">
        <f t="shared" si="34"/>
        <v>89</v>
      </c>
      <c r="CD119" s="2">
        <f t="shared" si="29"/>
        <v>4.4999999999999998E-2</v>
      </c>
      <c r="CE119" s="4">
        <f t="shared" si="30"/>
        <v>1618.1412996149622</v>
      </c>
      <c r="CF119" s="1">
        <f t="shared" si="31"/>
        <v>2533.4265491294036</v>
      </c>
      <c r="CG119" s="4">
        <f t="shared" si="32"/>
        <v>0</v>
      </c>
      <c r="CH119" s="4">
        <f t="shared" si="49"/>
        <v>0</v>
      </c>
      <c r="CI119" s="4">
        <f t="shared" si="35"/>
        <v>915.28524951444138</v>
      </c>
      <c r="CJ119" s="4">
        <f t="shared" si="33"/>
        <v>430589.06131447555</v>
      </c>
      <c r="CL119" s="129">
        <f t="shared" si="47"/>
        <v>804.50236805525719</v>
      </c>
      <c r="CM119" s="1">
        <f t="shared" si="44"/>
        <v>1266.7132745647018</v>
      </c>
      <c r="CN119" s="1">
        <f t="shared" si="45"/>
        <v>462.21090650944461</v>
      </c>
      <c r="CO119" s="129">
        <f t="shared" si="46"/>
        <v>464232.29771746584</v>
      </c>
      <c r="CP119" s="111">
        <f t="shared" si="28"/>
        <v>83</v>
      </c>
    </row>
    <row r="120" spans="1:94" x14ac:dyDescent="0.25">
      <c r="A120" s="111">
        <f t="shared" si="37"/>
        <v>84</v>
      </c>
      <c r="B120" s="112">
        <f t="shared" si="38"/>
        <v>4.4999999999999998E-2</v>
      </c>
      <c r="C120" s="113">
        <f t="shared" si="39"/>
        <v>1635.1115068207894</v>
      </c>
      <c r="D120" s="114">
        <f t="shared" si="40"/>
        <v>2533.4265491294036</v>
      </c>
      <c r="E120" s="113">
        <f t="shared" si="41"/>
        <v>0</v>
      </c>
      <c r="F120" s="113"/>
      <c r="G120" s="113">
        <f t="shared" si="51"/>
        <v>0</v>
      </c>
      <c r="H120" s="113">
        <f t="shared" si="42"/>
        <v>898.31504230861424</v>
      </c>
      <c r="I120" s="147">
        <f t="shared" si="43"/>
        <v>435131.42010990193</v>
      </c>
      <c r="J120" s="20"/>
      <c r="N120" s="131" t="s">
        <v>45</v>
      </c>
      <c r="O120" s="133">
        <f>CO218</f>
        <v>414278.67771647964</v>
      </c>
      <c r="P120" s="54"/>
      <c r="Q120" s="123">
        <f t="shared" si="48"/>
        <v>435131.42010990193</v>
      </c>
      <c r="R120" s="22"/>
      <c r="S120" s="145">
        <f>SUM($C$37:C120)</f>
        <v>147939.25023677191</v>
      </c>
      <c r="T120" s="127">
        <v>7</v>
      </c>
      <c r="U120" s="123">
        <f>SUM($CE$29:CE114)</f>
        <v>147939.25023677191</v>
      </c>
      <c r="V120" s="22"/>
      <c r="W120" s="146">
        <f>MONTHLYANALYSISWORKSHEET!P92</f>
        <v>2502.5</v>
      </c>
      <c r="X120" s="22"/>
      <c r="Y120" s="22"/>
      <c r="AD120" s="3" t="s">
        <v>45</v>
      </c>
      <c r="CC120">
        <f t="shared" si="34"/>
        <v>90</v>
      </c>
      <c r="CD120" s="2">
        <f t="shared" si="29"/>
        <v>4.4999999999999998E-2</v>
      </c>
      <c r="CE120" s="4">
        <f t="shared" si="30"/>
        <v>1614.7089799292833</v>
      </c>
      <c r="CF120" s="1">
        <f t="shared" si="31"/>
        <v>2533.4265491294036</v>
      </c>
      <c r="CG120" s="4">
        <f t="shared" si="32"/>
        <v>0</v>
      </c>
      <c r="CH120" s="4">
        <f t="shared" si="49"/>
        <v>0</v>
      </c>
      <c r="CI120" s="4">
        <f t="shared" si="35"/>
        <v>918.71756920012035</v>
      </c>
      <c r="CJ120" s="4">
        <f t="shared" si="33"/>
        <v>429670.3437452754</v>
      </c>
      <c r="CL120" s="129">
        <f t="shared" si="47"/>
        <v>803.70216542336277</v>
      </c>
      <c r="CM120" s="1">
        <f t="shared" si="44"/>
        <v>1266.7132745647018</v>
      </c>
      <c r="CN120" s="1">
        <f t="shared" si="45"/>
        <v>463.01110914133903</v>
      </c>
      <c r="CO120" s="129">
        <f t="shared" si="46"/>
        <v>463769.2866083245</v>
      </c>
      <c r="CP120" s="111">
        <f t="shared" si="28"/>
        <v>84</v>
      </c>
    </row>
    <row r="121" spans="1:94" x14ac:dyDescent="0.25">
      <c r="A121" s="111">
        <f t="shared" si="37"/>
        <v>85</v>
      </c>
      <c r="B121" s="112">
        <f t="shared" si="38"/>
        <v>4.4999999999999998E-2</v>
      </c>
      <c r="C121" s="113">
        <f t="shared" si="39"/>
        <v>1631.7428254121319</v>
      </c>
      <c r="D121" s="114">
        <f t="shared" si="40"/>
        <v>2533.4265491294036</v>
      </c>
      <c r="E121" s="113">
        <f t="shared" si="41"/>
        <v>0</v>
      </c>
      <c r="F121" s="113"/>
      <c r="G121" s="113">
        <f t="shared" si="51"/>
        <v>0</v>
      </c>
      <c r="H121" s="113">
        <f t="shared" si="42"/>
        <v>901.68372371727173</v>
      </c>
      <c r="I121" s="147">
        <f t="shared" si="43"/>
        <v>434229.73638618464</v>
      </c>
      <c r="J121" s="20"/>
      <c r="N121" s="131"/>
      <c r="O121" s="133">
        <f>O120-($O$120-$O$132)/12</f>
        <v>413061.98379612219</v>
      </c>
      <c r="P121" s="54"/>
      <c r="Q121" s="123">
        <f t="shared" si="48"/>
        <v>434229.73638618464</v>
      </c>
      <c r="R121" s="22"/>
      <c r="S121" s="145">
        <f>SUM($C$37:C121)</f>
        <v>149570.99306218405</v>
      </c>
      <c r="T121" s="127"/>
      <c r="U121" s="123">
        <f>SUM($CE$29:CE115)</f>
        <v>149570.99306218405</v>
      </c>
      <c r="V121" s="22"/>
      <c r="W121" s="146">
        <f>MONTHLYANALYSISWORKSHEET!P93</f>
        <v>2562.0833333333335</v>
      </c>
      <c r="X121" s="22"/>
      <c r="Y121" s="22"/>
      <c r="AD121" s="3" t="s">
        <v>45</v>
      </c>
      <c r="CC121">
        <f t="shared" si="34"/>
        <v>91</v>
      </c>
      <c r="CD121" s="2">
        <f t="shared" si="29"/>
        <v>4.4999999999999998E-2</v>
      </c>
      <c r="CE121" s="4">
        <f t="shared" si="30"/>
        <v>1611.2637890447827</v>
      </c>
      <c r="CF121" s="1">
        <f t="shared" si="31"/>
        <v>2533.4265491294036</v>
      </c>
      <c r="CG121" s="4">
        <f t="shared" si="32"/>
        <v>0</v>
      </c>
      <c r="CH121" s="4">
        <f t="shared" si="49"/>
        <v>0</v>
      </c>
      <c r="CI121" s="4">
        <f t="shared" si="35"/>
        <v>922.16276008462091</v>
      </c>
      <c r="CJ121" s="4">
        <f t="shared" si="33"/>
        <v>428748.18098519079</v>
      </c>
      <c r="CL121" s="129">
        <f t="shared" si="47"/>
        <v>802.90057744066178</v>
      </c>
      <c r="CM121" s="1">
        <f t="shared" si="44"/>
        <v>1266.7132745647018</v>
      </c>
      <c r="CN121" s="1">
        <f t="shared" si="45"/>
        <v>463.81269712404003</v>
      </c>
      <c r="CO121" s="129">
        <f t="shared" si="46"/>
        <v>463305.47391120048</v>
      </c>
      <c r="CP121" s="111">
        <f t="shared" si="28"/>
        <v>85</v>
      </c>
    </row>
    <row r="122" spans="1:94" x14ac:dyDescent="0.25">
      <c r="A122" s="111">
        <f t="shared" si="37"/>
        <v>86</v>
      </c>
      <c r="B122" s="112">
        <f t="shared" si="38"/>
        <v>4.4999999999999998E-2</v>
      </c>
      <c r="C122" s="113">
        <f t="shared" si="39"/>
        <v>1628.3615114481922</v>
      </c>
      <c r="D122" s="114">
        <f t="shared" si="40"/>
        <v>2533.4265491294036</v>
      </c>
      <c r="E122" s="113">
        <f t="shared" si="41"/>
        <v>0</v>
      </c>
      <c r="F122" s="113"/>
      <c r="G122" s="113">
        <f t="shared" si="51"/>
        <v>0</v>
      </c>
      <c r="H122" s="113">
        <f t="shared" si="42"/>
        <v>905.06503768121138</v>
      </c>
      <c r="I122" s="147">
        <f t="shared" si="43"/>
        <v>433324.67134850344</v>
      </c>
      <c r="J122" s="20"/>
      <c r="N122" s="131"/>
      <c r="O122" s="133">
        <f t="shared" ref="O122:O131" si="52">O121-($O$120-$O$132)/12</f>
        <v>411845.28987576475</v>
      </c>
      <c r="P122" s="54"/>
      <c r="Q122" s="123">
        <f t="shared" si="48"/>
        <v>433324.67134850344</v>
      </c>
      <c r="R122" s="22"/>
      <c r="S122" s="145">
        <f>SUM($C$37:C122)</f>
        <v>151199.35457363224</v>
      </c>
      <c r="T122" s="127"/>
      <c r="U122" s="123">
        <f>SUM($CE$29:CE116)</f>
        <v>151199.35457363224</v>
      </c>
      <c r="V122" s="22"/>
      <c r="W122" s="146">
        <f>MONTHLYANALYSISWORKSHEET!P94</f>
        <v>2616.25</v>
      </c>
      <c r="X122" s="22"/>
      <c r="Y122" s="22"/>
      <c r="AD122" s="3" t="s">
        <v>45</v>
      </c>
      <c r="CC122">
        <f t="shared" si="34"/>
        <v>92</v>
      </c>
      <c r="CD122" s="2">
        <f t="shared" si="29"/>
        <v>4.4999999999999998E-2</v>
      </c>
      <c r="CE122" s="4">
        <f t="shared" si="30"/>
        <v>1607.8056786944653</v>
      </c>
      <c r="CF122" s="1">
        <f t="shared" si="31"/>
        <v>2533.4265491294036</v>
      </c>
      <c r="CG122" s="4">
        <f t="shared" si="32"/>
        <v>0</v>
      </c>
      <c r="CH122" s="4">
        <f t="shared" si="49"/>
        <v>0</v>
      </c>
      <c r="CI122" s="4">
        <f t="shared" si="35"/>
        <v>925.6208704349383</v>
      </c>
      <c r="CJ122" s="4">
        <f t="shared" si="33"/>
        <v>427822.56011475588</v>
      </c>
      <c r="CL122" s="129">
        <f t="shared" si="47"/>
        <v>802.09760170876575</v>
      </c>
      <c r="CM122" s="1">
        <f t="shared" si="44"/>
        <v>1266.7132745647018</v>
      </c>
      <c r="CN122" s="1">
        <f t="shared" si="45"/>
        <v>464.61567285593605</v>
      </c>
      <c r="CO122" s="129">
        <f t="shared" si="46"/>
        <v>462840.85823834455</v>
      </c>
      <c r="CP122" s="111">
        <f t="shared" si="28"/>
        <v>86</v>
      </c>
    </row>
    <row r="123" spans="1:94" x14ac:dyDescent="0.25">
      <c r="A123" s="111">
        <f t="shared" si="37"/>
        <v>87</v>
      </c>
      <c r="B123" s="112">
        <f t="shared" si="38"/>
        <v>4.4999999999999998E-2</v>
      </c>
      <c r="C123" s="113">
        <f t="shared" si="39"/>
        <v>1624.9675175568877</v>
      </c>
      <c r="D123" s="114">
        <f t="shared" si="40"/>
        <v>2533.4265491294036</v>
      </c>
      <c r="E123" s="113">
        <f t="shared" si="41"/>
        <v>0</v>
      </c>
      <c r="F123" s="113"/>
      <c r="G123" s="113">
        <f t="shared" si="51"/>
        <v>0</v>
      </c>
      <c r="H123" s="113">
        <f t="shared" si="42"/>
        <v>908.45903157251587</v>
      </c>
      <c r="I123" s="147">
        <f t="shared" si="43"/>
        <v>432416.21231693093</v>
      </c>
      <c r="J123" s="20"/>
      <c r="N123" s="131"/>
      <c r="O123" s="133">
        <f t="shared" si="52"/>
        <v>410628.59595540731</v>
      </c>
      <c r="P123" s="54"/>
      <c r="Q123" s="123">
        <f t="shared" si="48"/>
        <v>432416.21231693093</v>
      </c>
      <c r="R123" s="22"/>
      <c r="S123" s="145">
        <f>SUM($C$37:C123)</f>
        <v>152824.32209118913</v>
      </c>
      <c r="T123" s="127"/>
      <c r="U123" s="123">
        <f>SUM($CE$29:CE117)</f>
        <v>152824.32209118913</v>
      </c>
      <c r="V123" s="22"/>
      <c r="W123" s="146">
        <f>MONTHLYANALYSISWORKSHEET!P95</f>
        <v>2665</v>
      </c>
      <c r="X123" s="22"/>
      <c r="Y123" s="22"/>
      <c r="AD123" s="3" t="s">
        <v>45</v>
      </c>
      <c r="CC123">
        <f t="shared" si="34"/>
        <v>93</v>
      </c>
      <c r="CD123" s="2">
        <f t="shared" si="29"/>
        <v>4.4999999999999998E-2</v>
      </c>
      <c r="CE123" s="4">
        <f t="shared" si="30"/>
        <v>1604.3346004303344</v>
      </c>
      <c r="CF123" s="1">
        <f t="shared" si="31"/>
        <v>2533.4265491294036</v>
      </c>
      <c r="CG123" s="4">
        <f t="shared" si="32"/>
        <v>0</v>
      </c>
      <c r="CH123" s="4">
        <f t="shared" si="49"/>
        <v>0</v>
      </c>
      <c r="CI123" s="4">
        <f t="shared" si="35"/>
        <v>929.09194869906923</v>
      </c>
      <c r="CJ123" s="4">
        <f t="shared" si="33"/>
        <v>426893.46816605679</v>
      </c>
      <c r="CL123" s="129">
        <f t="shared" si="47"/>
        <v>801.29323582513393</v>
      </c>
      <c r="CM123" s="1">
        <f t="shared" si="44"/>
        <v>1266.7132745647018</v>
      </c>
      <c r="CN123" s="1">
        <f t="shared" si="45"/>
        <v>465.42003873956787</v>
      </c>
      <c r="CO123" s="129">
        <f t="shared" si="46"/>
        <v>462375.43819960498</v>
      </c>
      <c r="CP123" s="111">
        <f t="shared" si="28"/>
        <v>87</v>
      </c>
    </row>
    <row r="124" spans="1:94" x14ac:dyDescent="0.25">
      <c r="A124" s="111">
        <f t="shared" si="37"/>
        <v>88</v>
      </c>
      <c r="B124" s="112">
        <f t="shared" si="38"/>
        <v>4.4999999999999998E-2</v>
      </c>
      <c r="C124" s="113">
        <f t="shared" si="39"/>
        <v>1621.5607961884909</v>
      </c>
      <c r="D124" s="114">
        <f t="shared" si="40"/>
        <v>2533.4265491294036</v>
      </c>
      <c r="E124" s="113">
        <f t="shared" si="41"/>
        <v>0</v>
      </c>
      <c r="F124" s="113"/>
      <c r="G124" s="113">
        <f t="shared" si="51"/>
        <v>0</v>
      </c>
      <c r="H124" s="113">
        <f t="shared" si="42"/>
        <v>911.86575294091267</v>
      </c>
      <c r="I124" s="147">
        <f t="shared" si="43"/>
        <v>431504.34656399</v>
      </c>
      <c r="J124" s="20"/>
      <c r="N124" s="131"/>
      <c r="O124" s="133">
        <f t="shared" si="52"/>
        <v>409411.90203504986</v>
      </c>
      <c r="P124" s="54"/>
      <c r="Q124" s="123">
        <f t="shared" si="48"/>
        <v>431504.34656399</v>
      </c>
      <c r="R124" s="22"/>
      <c r="S124" s="145">
        <f>SUM($C$37:C124)</f>
        <v>154445.88288737761</v>
      </c>
      <c r="T124" s="127"/>
      <c r="U124" s="123">
        <f>SUM($CE$29:CE118)</f>
        <v>154445.88288737761</v>
      </c>
      <c r="V124" s="22"/>
      <c r="W124" s="146">
        <f>MONTHLYANALYSISWORKSHEET!P96</f>
        <v>2708.3333333333335</v>
      </c>
      <c r="X124" s="22"/>
      <c r="Y124" s="22"/>
      <c r="AD124" s="3" t="s">
        <v>45</v>
      </c>
      <c r="CC124">
        <f t="shared" si="34"/>
        <v>94</v>
      </c>
      <c r="CD124" s="2">
        <f t="shared" si="29"/>
        <v>4.4999999999999998E-2</v>
      </c>
      <c r="CE124" s="4">
        <f t="shared" si="30"/>
        <v>1600.8505056227127</v>
      </c>
      <c r="CF124" s="1">
        <f t="shared" si="31"/>
        <v>2533.4265491294036</v>
      </c>
      <c r="CG124" s="4">
        <f t="shared" si="32"/>
        <v>0</v>
      </c>
      <c r="CH124" s="4">
        <f t="shared" si="49"/>
        <v>0</v>
      </c>
      <c r="CI124" s="4">
        <f t="shared" si="35"/>
        <v>932.57604350669089</v>
      </c>
      <c r="CJ124" s="4">
        <f t="shared" si="33"/>
        <v>425960.89212255011</v>
      </c>
      <c r="CL124" s="129">
        <f t="shared" si="47"/>
        <v>800.48747738306599</v>
      </c>
      <c r="CM124" s="1">
        <f t="shared" si="44"/>
        <v>1266.7132745647018</v>
      </c>
      <c r="CN124" s="1">
        <f t="shared" si="45"/>
        <v>466.22579718163581</v>
      </c>
      <c r="CO124" s="129">
        <f t="shared" si="46"/>
        <v>461909.21240242332</v>
      </c>
      <c r="CP124" s="111">
        <f t="shared" si="28"/>
        <v>88</v>
      </c>
    </row>
    <row r="125" spans="1:94" x14ac:dyDescent="0.25">
      <c r="A125" s="111">
        <f t="shared" si="37"/>
        <v>89</v>
      </c>
      <c r="B125" s="112">
        <f t="shared" si="38"/>
        <v>4.4999999999999998E-2</v>
      </c>
      <c r="C125" s="113">
        <f t="shared" si="39"/>
        <v>1618.1412996149622</v>
      </c>
      <c r="D125" s="114">
        <f t="shared" si="40"/>
        <v>2533.4265491294036</v>
      </c>
      <c r="E125" s="113">
        <f t="shared" si="41"/>
        <v>0</v>
      </c>
      <c r="F125" s="113"/>
      <c r="G125" s="113">
        <f t="shared" si="51"/>
        <v>0</v>
      </c>
      <c r="H125" s="113">
        <f t="shared" si="42"/>
        <v>915.28524951444138</v>
      </c>
      <c r="I125" s="147">
        <f t="shared" si="43"/>
        <v>430589.06131447555</v>
      </c>
      <c r="J125" s="20"/>
      <c r="N125" s="131"/>
      <c r="O125" s="133">
        <f t="shared" si="52"/>
        <v>408195.20811469242</v>
      </c>
      <c r="P125" s="54"/>
      <c r="Q125" s="123">
        <f t="shared" si="48"/>
        <v>430589.06131447555</v>
      </c>
      <c r="R125" s="22"/>
      <c r="S125" s="145">
        <f>SUM($C$37:C125)</f>
        <v>156064.02418699258</v>
      </c>
      <c r="T125" s="127"/>
      <c r="U125" s="123">
        <f>SUM($CE$29:CE119)</f>
        <v>156064.02418699258</v>
      </c>
      <c r="V125" s="22"/>
      <c r="W125" s="146">
        <f>MONTHLYANALYSISWORKSHEET!P97</f>
        <v>2746.25</v>
      </c>
      <c r="X125" s="22"/>
      <c r="Y125" s="22"/>
      <c r="AD125" s="3" t="s">
        <v>45</v>
      </c>
      <c r="CC125">
        <f t="shared" si="34"/>
        <v>95</v>
      </c>
      <c r="CD125" s="2">
        <f t="shared" si="29"/>
        <v>4.4999999999999998E-2</v>
      </c>
      <c r="CE125" s="4">
        <f t="shared" si="30"/>
        <v>1597.3533454595629</v>
      </c>
      <c r="CF125" s="1">
        <f t="shared" si="31"/>
        <v>2533.4265491294036</v>
      </c>
      <c r="CG125" s="4">
        <f t="shared" si="32"/>
        <v>0</v>
      </c>
      <c r="CH125" s="4">
        <f t="shared" si="49"/>
        <v>0</v>
      </c>
      <c r="CI125" s="4">
        <f t="shared" si="35"/>
        <v>936.07320366984072</v>
      </c>
      <c r="CJ125" s="4">
        <f t="shared" si="33"/>
        <v>425024.81891888025</v>
      </c>
      <c r="CL125" s="129">
        <f t="shared" si="47"/>
        <v>799.68032397169532</v>
      </c>
      <c r="CM125" s="1">
        <f t="shared" si="44"/>
        <v>1266.7132745647018</v>
      </c>
      <c r="CN125" s="1">
        <f t="shared" si="45"/>
        <v>467.03295059300649</v>
      </c>
      <c r="CO125" s="129">
        <f t="shared" si="46"/>
        <v>461442.17945183034</v>
      </c>
      <c r="CP125" s="111">
        <f t="shared" si="28"/>
        <v>89</v>
      </c>
    </row>
    <row r="126" spans="1:94" x14ac:dyDescent="0.25">
      <c r="A126" s="111">
        <f t="shared" si="37"/>
        <v>90</v>
      </c>
      <c r="B126" s="112">
        <f t="shared" si="38"/>
        <v>4.4999999999999998E-2</v>
      </c>
      <c r="C126" s="113">
        <f t="shared" si="39"/>
        <v>1614.7089799292833</v>
      </c>
      <c r="D126" s="114">
        <f t="shared" si="40"/>
        <v>2533.4265491294036</v>
      </c>
      <c r="E126" s="113">
        <f t="shared" si="41"/>
        <v>0</v>
      </c>
      <c r="F126" s="113"/>
      <c r="G126" s="113">
        <f t="shared" si="51"/>
        <v>0</v>
      </c>
      <c r="H126" s="113">
        <f t="shared" si="42"/>
        <v>918.71756920012035</v>
      </c>
      <c r="I126" s="147">
        <f t="shared" si="43"/>
        <v>429670.3437452754</v>
      </c>
      <c r="J126" s="20"/>
      <c r="N126" s="131"/>
      <c r="O126" s="133">
        <f t="shared" si="52"/>
        <v>406978.51419433497</v>
      </c>
      <c r="P126" s="54"/>
      <c r="Q126" s="123">
        <f t="shared" si="48"/>
        <v>429670.3437452754</v>
      </c>
      <c r="R126" s="22"/>
      <c r="S126" s="145">
        <f>SUM($C$37:C126)</f>
        <v>157678.73316692185</v>
      </c>
      <c r="T126" s="127"/>
      <c r="U126" s="123">
        <f>SUM($CE$29:CE120)</f>
        <v>157678.73316692185</v>
      </c>
      <c r="V126" s="22"/>
      <c r="W126" s="146">
        <f>MONTHLYANALYSISWORKSHEET!P98</f>
        <v>2778.75</v>
      </c>
      <c r="X126" s="22"/>
      <c r="Y126" s="22"/>
      <c r="AD126" s="3" t="s">
        <v>45</v>
      </c>
      <c r="CC126">
        <f t="shared" si="34"/>
        <v>96</v>
      </c>
      <c r="CD126" s="2">
        <f t="shared" si="29"/>
        <v>4.4999999999999998E-2</v>
      </c>
      <c r="CE126" s="4">
        <f t="shared" si="30"/>
        <v>1593.8430709458007</v>
      </c>
      <c r="CF126" s="1">
        <f t="shared" si="31"/>
        <v>2533.4265491294036</v>
      </c>
      <c r="CG126" s="4">
        <f t="shared" si="32"/>
        <v>0</v>
      </c>
      <c r="CH126" s="4">
        <f t="shared" si="49"/>
        <v>0</v>
      </c>
      <c r="CI126" s="4">
        <f t="shared" si="35"/>
        <v>939.58347818360289</v>
      </c>
      <c r="CJ126" s="4">
        <f t="shared" si="33"/>
        <v>424085.23544069665</v>
      </c>
      <c r="CL126" s="129">
        <f t="shared" si="47"/>
        <v>798.87177317598128</v>
      </c>
      <c r="CM126" s="1">
        <f t="shared" si="44"/>
        <v>1266.7132745647018</v>
      </c>
      <c r="CN126" s="1">
        <f t="shared" si="45"/>
        <v>467.84150138872053</v>
      </c>
      <c r="CO126" s="129">
        <f t="shared" si="46"/>
        <v>460974.33795044164</v>
      </c>
      <c r="CP126" s="111">
        <f t="shared" si="28"/>
        <v>90</v>
      </c>
    </row>
    <row r="127" spans="1:94" x14ac:dyDescent="0.25">
      <c r="A127" s="111">
        <f t="shared" si="37"/>
        <v>91</v>
      </c>
      <c r="B127" s="112">
        <f t="shared" si="38"/>
        <v>4.4999999999999998E-2</v>
      </c>
      <c r="C127" s="113">
        <f t="shared" si="39"/>
        <v>1611.2637890447827</v>
      </c>
      <c r="D127" s="114">
        <f t="shared" si="40"/>
        <v>2533.4265491294036</v>
      </c>
      <c r="E127" s="113">
        <f t="shared" si="41"/>
        <v>0</v>
      </c>
      <c r="F127" s="113"/>
      <c r="G127" s="113">
        <f t="shared" si="51"/>
        <v>0</v>
      </c>
      <c r="H127" s="113">
        <f t="shared" si="42"/>
        <v>922.16276008462091</v>
      </c>
      <c r="I127" s="147">
        <f t="shared" si="43"/>
        <v>428748.18098519079</v>
      </c>
      <c r="J127" s="20"/>
      <c r="N127" s="131"/>
      <c r="O127" s="133">
        <f t="shared" si="52"/>
        <v>405761.82027397753</v>
      </c>
      <c r="P127" s="54"/>
      <c r="Q127" s="123">
        <f t="shared" si="48"/>
        <v>428748.18098519079</v>
      </c>
      <c r="R127" s="22"/>
      <c r="S127" s="145">
        <f>SUM($C$37:C127)</f>
        <v>159289.99695596664</v>
      </c>
      <c r="T127" s="127"/>
      <c r="U127" s="123">
        <f>SUM($CE$29:CE121)</f>
        <v>159289.99695596664</v>
      </c>
      <c r="V127" s="22"/>
      <c r="W127" s="146">
        <f>MONTHLYANALYSISWORKSHEET!P99</f>
        <v>2805.8333333333335</v>
      </c>
      <c r="X127" s="22"/>
      <c r="Y127" s="22"/>
      <c r="AD127" s="3" t="s">
        <v>45</v>
      </c>
      <c r="CC127">
        <f t="shared" si="34"/>
        <v>97</v>
      </c>
      <c r="CD127" s="2">
        <f t="shared" si="29"/>
        <v>4.4999999999999998E-2</v>
      </c>
      <c r="CE127" s="4">
        <f t="shared" si="30"/>
        <v>1590.3196329026125</v>
      </c>
      <c r="CF127" s="1">
        <f t="shared" si="31"/>
        <v>2533.4265491294036</v>
      </c>
      <c r="CG127" s="4">
        <f t="shared" si="32"/>
        <v>0</v>
      </c>
      <c r="CH127" s="4">
        <f t="shared" si="49"/>
        <v>0</v>
      </c>
      <c r="CI127" s="4">
        <f t="shared" si="35"/>
        <v>943.1069162267911</v>
      </c>
      <c r="CJ127" s="4">
        <f t="shared" si="33"/>
        <v>423142.12852446985</v>
      </c>
      <c r="CL127" s="129">
        <f t="shared" si="47"/>
        <v>798.06182257670196</v>
      </c>
      <c r="CM127" s="1">
        <f t="shared" si="44"/>
        <v>1266.7132745647018</v>
      </c>
      <c r="CN127" s="1">
        <f t="shared" si="45"/>
        <v>468.65145198799985</v>
      </c>
      <c r="CO127" s="129">
        <f t="shared" si="46"/>
        <v>460505.68649845367</v>
      </c>
      <c r="CP127" s="111">
        <f t="shared" si="28"/>
        <v>91</v>
      </c>
    </row>
    <row r="128" spans="1:94" x14ac:dyDescent="0.25">
      <c r="A128" s="111">
        <f t="shared" si="37"/>
        <v>92</v>
      </c>
      <c r="B128" s="112">
        <f t="shared" si="38"/>
        <v>4.4999999999999998E-2</v>
      </c>
      <c r="C128" s="113">
        <f t="shared" si="39"/>
        <v>1607.8056786944653</v>
      </c>
      <c r="D128" s="114">
        <f t="shared" si="40"/>
        <v>2533.4265491294036</v>
      </c>
      <c r="E128" s="113">
        <f t="shared" si="41"/>
        <v>0</v>
      </c>
      <c r="F128" s="113"/>
      <c r="G128" s="113">
        <f t="shared" si="51"/>
        <v>0</v>
      </c>
      <c r="H128" s="113">
        <f t="shared" si="42"/>
        <v>925.6208704349383</v>
      </c>
      <c r="I128" s="147">
        <f t="shared" si="43"/>
        <v>427822.56011475588</v>
      </c>
      <c r="J128" s="20"/>
      <c r="N128" s="131"/>
      <c r="O128" s="133">
        <f t="shared" si="52"/>
        <v>404545.12635362009</v>
      </c>
      <c r="P128" s="54"/>
      <c r="Q128" s="123">
        <f t="shared" si="48"/>
        <v>427822.56011475588</v>
      </c>
      <c r="R128" s="22"/>
      <c r="S128" s="145">
        <f>SUM($C$37:C128)</f>
        <v>160897.80263466109</v>
      </c>
      <c r="T128" s="127"/>
      <c r="U128" s="123">
        <f>SUM($CE$29:CE122)</f>
        <v>160897.80263466109</v>
      </c>
      <c r="V128" s="22"/>
      <c r="W128" s="146">
        <f>MONTHLYANALYSISWORKSHEET!P100</f>
        <v>2827.5</v>
      </c>
      <c r="X128" s="22"/>
      <c r="Y128" s="22"/>
      <c r="AD128" s="3" t="s">
        <v>45</v>
      </c>
      <c r="CC128">
        <f t="shared" si="34"/>
        <v>98</v>
      </c>
      <c r="CD128" s="2">
        <f t="shared" si="29"/>
        <v>4.4999999999999998E-2</v>
      </c>
      <c r="CE128" s="4">
        <f t="shared" si="30"/>
        <v>1586.7829819667618</v>
      </c>
      <c r="CF128" s="1">
        <f t="shared" si="31"/>
        <v>2533.4265491294036</v>
      </c>
      <c r="CG128" s="4">
        <f t="shared" si="32"/>
        <v>0</v>
      </c>
      <c r="CH128" s="4">
        <f t="shared" si="49"/>
        <v>0</v>
      </c>
      <c r="CI128" s="4">
        <f t="shared" si="35"/>
        <v>946.64356716264183</v>
      </c>
      <c r="CJ128" s="4">
        <f t="shared" si="33"/>
        <v>422195.48495730723</v>
      </c>
      <c r="CL128" s="129">
        <f t="shared" si="47"/>
        <v>797.25046975044791</v>
      </c>
      <c r="CM128" s="1">
        <f t="shared" si="44"/>
        <v>1266.7132745647018</v>
      </c>
      <c r="CN128" s="1">
        <f t="shared" si="45"/>
        <v>469.4628048142539</v>
      </c>
      <c r="CO128" s="129">
        <f t="shared" si="46"/>
        <v>460036.22369363939</v>
      </c>
      <c r="CP128" s="111">
        <f t="shared" si="28"/>
        <v>92</v>
      </c>
    </row>
    <row r="129" spans="1:94" x14ac:dyDescent="0.25">
      <c r="A129" s="111">
        <f t="shared" si="37"/>
        <v>93</v>
      </c>
      <c r="B129" s="112">
        <f t="shared" si="38"/>
        <v>4.4999999999999998E-2</v>
      </c>
      <c r="C129" s="113">
        <f t="shared" si="39"/>
        <v>1604.3346004303344</v>
      </c>
      <c r="D129" s="114">
        <f t="shared" si="40"/>
        <v>2533.4265491294036</v>
      </c>
      <c r="E129" s="113">
        <f t="shared" si="41"/>
        <v>0</v>
      </c>
      <c r="F129" s="113"/>
      <c r="G129" s="113">
        <f t="shared" si="51"/>
        <v>0</v>
      </c>
      <c r="H129" s="113">
        <f t="shared" si="42"/>
        <v>929.09194869906923</v>
      </c>
      <c r="I129" s="147">
        <f t="shared" si="43"/>
        <v>426893.46816605679</v>
      </c>
      <c r="J129" s="20"/>
      <c r="N129" s="131"/>
      <c r="O129" s="133">
        <f t="shared" si="52"/>
        <v>403328.43243326264</v>
      </c>
      <c r="P129" s="54"/>
      <c r="Q129" s="123">
        <f t="shared" si="48"/>
        <v>426893.46816605679</v>
      </c>
      <c r="R129" s="22"/>
      <c r="S129" s="145">
        <f>SUM($C$37:C129)</f>
        <v>162502.13723509142</v>
      </c>
      <c r="T129" s="127"/>
      <c r="U129" s="123">
        <f>SUM($CE$29:CE123)</f>
        <v>162502.13723509142</v>
      </c>
      <c r="V129" s="22"/>
      <c r="W129" s="146">
        <f>MONTHLYANALYSISWORKSHEET!P101</f>
        <v>2843.75</v>
      </c>
      <c r="X129" s="22"/>
      <c r="Y129" s="22"/>
      <c r="AD129" s="3" t="s">
        <v>45</v>
      </c>
      <c r="CC129">
        <f t="shared" si="34"/>
        <v>99</v>
      </c>
      <c r="CD129" s="2">
        <f t="shared" si="29"/>
        <v>4.4999999999999998E-2</v>
      </c>
      <c r="CE129" s="4">
        <f t="shared" si="30"/>
        <v>1583.2330685899021</v>
      </c>
      <c r="CF129" s="1">
        <f t="shared" si="31"/>
        <v>2533.4265491294036</v>
      </c>
      <c r="CG129" s="4">
        <f t="shared" si="32"/>
        <v>0</v>
      </c>
      <c r="CH129" s="4">
        <f t="shared" si="49"/>
        <v>0</v>
      </c>
      <c r="CI129" s="4">
        <f t="shared" si="35"/>
        <v>950.19348053950148</v>
      </c>
      <c r="CJ129" s="4">
        <f t="shared" si="33"/>
        <v>421245.29147676774</v>
      </c>
      <c r="CL129" s="129">
        <f t="shared" si="47"/>
        <v>796.43771226961314</v>
      </c>
      <c r="CM129" s="1">
        <f t="shared" si="44"/>
        <v>1266.7132745647018</v>
      </c>
      <c r="CN129" s="1">
        <f t="shared" si="45"/>
        <v>470.27556229508866</v>
      </c>
      <c r="CO129" s="129">
        <f t="shared" si="46"/>
        <v>459565.94813134428</v>
      </c>
      <c r="CP129" s="111">
        <f t="shared" si="28"/>
        <v>93</v>
      </c>
    </row>
    <row r="130" spans="1:94" x14ac:dyDescent="0.25">
      <c r="A130" s="111">
        <f t="shared" si="37"/>
        <v>94</v>
      </c>
      <c r="B130" s="112">
        <f t="shared" si="38"/>
        <v>4.4999999999999998E-2</v>
      </c>
      <c r="C130" s="113">
        <f t="shared" si="39"/>
        <v>1600.8505056227127</v>
      </c>
      <c r="D130" s="114">
        <f t="shared" si="40"/>
        <v>2533.4265491294036</v>
      </c>
      <c r="E130" s="113">
        <f t="shared" si="41"/>
        <v>0</v>
      </c>
      <c r="F130" s="113"/>
      <c r="G130" s="113">
        <f t="shared" si="51"/>
        <v>0</v>
      </c>
      <c r="H130" s="113">
        <f t="shared" si="42"/>
        <v>932.57604350669089</v>
      </c>
      <c r="I130" s="147">
        <f t="shared" si="43"/>
        <v>425960.89212255011</v>
      </c>
      <c r="J130" s="20"/>
      <c r="N130" s="131"/>
      <c r="O130" s="133">
        <f t="shared" si="52"/>
        <v>402111.7385129052</v>
      </c>
      <c r="P130" s="54"/>
      <c r="Q130" s="123">
        <f t="shared" si="48"/>
        <v>425960.89212255011</v>
      </c>
      <c r="R130" s="22"/>
      <c r="S130" s="145">
        <f>SUM($C$37:C130)</f>
        <v>164102.98774071413</v>
      </c>
      <c r="T130" s="127"/>
      <c r="U130" s="123">
        <f>SUM($CE$29:CE124)</f>
        <v>164102.98774071413</v>
      </c>
      <c r="V130" s="22"/>
      <c r="W130" s="146">
        <f>MONTHLYANALYSISWORKSHEET!P102</f>
        <v>2854.5833333333335</v>
      </c>
      <c r="X130" s="22"/>
      <c r="Y130" s="22"/>
      <c r="AD130" s="3" t="s">
        <v>45</v>
      </c>
      <c r="CC130">
        <f t="shared" si="34"/>
        <v>100</v>
      </c>
      <c r="CD130" s="2">
        <f t="shared" si="29"/>
        <v>4.4999999999999998E-2</v>
      </c>
      <c r="CE130" s="4">
        <f t="shared" si="30"/>
        <v>1579.6698430378788</v>
      </c>
      <c r="CF130" s="1">
        <f t="shared" si="31"/>
        <v>2533.4265491294036</v>
      </c>
      <c r="CG130" s="4">
        <f t="shared" si="32"/>
        <v>0</v>
      </c>
      <c r="CH130" s="4">
        <f t="shared" si="49"/>
        <v>0</v>
      </c>
      <c r="CI130" s="4">
        <f t="shared" si="35"/>
        <v>953.75670609152485</v>
      </c>
      <c r="CJ130" s="4">
        <f t="shared" si="33"/>
        <v>420291.53477067623</v>
      </c>
      <c r="CL130" s="129">
        <f t="shared" si="47"/>
        <v>795.62354770238971</v>
      </c>
      <c r="CM130" s="1">
        <f t="shared" si="44"/>
        <v>1266.7132745647018</v>
      </c>
      <c r="CN130" s="1">
        <f t="shared" si="45"/>
        <v>471.08972686231209</v>
      </c>
      <c r="CO130" s="129">
        <f t="shared" si="46"/>
        <v>459094.85840448196</v>
      </c>
      <c r="CP130" s="111">
        <f t="shared" si="28"/>
        <v>94</v>
      </c>
    </row>
    <row r="131" spans="1:94" x14ac:dyDescent="0.25">
      <c r="A131" s="111">
        <f t="shared" si="37"/>
        <v>95</v>
      </c>
      <c r="B131" s="112">
        <f t="shared" si="38"/>
        <v>4.4999999999999998E-2</v>
      </c>
      <c r="C131" s="113">
        <f t="shared" si="39"/>
        <v>1597.3533454595629</v>
      </c>
      <c r="D131" s="114">
        <f t="shared" si="40"/>
        <v>2533.4265491294036</v>
      </c>
      <c r="E131" s="113">
        <f t="shared" si="41"/>
        <v>0</v>
      </c>
      <c r="F131" s="113"/>
      <c r="G131" s="113">
        <f t="shared" si="51"/>
        <v>0</v>
      </c>
      <c r="H131" s="113">
        <f t="shared" si="42"/>
        <v>936.07320366984072</v>
      </c>
      <c r="I131" s="147">
        <f t="shared" si="43"/>
        <v>425024.81891888025</v>
      </c>
      <c r="J131" s="20"/>
      <c r="N131" s="131"/>
      <c r="O131" s="133">
        <f t="shared" si="52"/>
        <v>400895.04459254775</v>
      </c>
      <c r="P131" s="54"/>
      <c r="Q131" s="123">
        <f t="shared" si="48"/>
        <v>425024.81891888025</v>
      </c>
      <c r="R131" s="22"/>
      <c r="S131" s="145">
        <f>SUM($C$37:C131)</f>
        <v>165700.34108617369</v>
      </c>
      <c r="T131" s="127"/>
      <c r="U131" s="123">
        <f>SUM($CE$29:CE125)</f>
        <v>165700.34108617369</v>
      </c>
      <c r="V131" s="22"/>
      <c r="W131" s="146">
        <f>MONTHLYANALYSISWORKSHEET!P103</f>
        <v>2860</v>
      </c>
      <c r="X131" s="22"/>
      <c r="Y131" s="22"/>
      <c r="AD131" s="3" t="s">
        <v>45</v>
      </c>
      <c r="CC131">
        <f t="shared" si="34"/>
        <v>101</v>
      </c>
      <c r="CD131" s="2">
        <f t="shared" si="29"/>
        <v>4.4999999999999998E-2</v>
      </c>
      <c r="CE131" s="4">
        <f t="shared" si="30"/>
        <v>1576.0932553900357</v>
      </c>
      <c r="CF131" s="1">
        <f t="shared" si="31"/>
        <v>2533.4265491294036</v>
      </c>
      <c r="CG131" s="4">
        <f t="shared" si="32"/>
        <v>0</v>
      </c>
      <c r="CH131" s="4">
        <f t="shared" si="49"/>
        <v>0</v>
      </c>
      <c r="CI131" s="4">
        <f t="shared" si="35"/>
        <v>957.33329373936795</v>
      </c>
      <c r="CJ131" s="4">
        <f t="shared" si="33"/>
        <v>419334.20147693687</v>
      </c>
      <c r="CL131" s="129">
        <f t="shared" si="47"/>
        <v>794.80797361275938</v>
      </c>
      <c r="CM131" s="1">
        <f t="shared" si="44"/>
        <v>1266.7132745647018</v>
      </c>
      <c r="CN131" s="1">
        <f t="shared" si="45"/>
        <v>471.90530095194242</v>
      </c>
      <c r="CO131" s="129">
        <f t="shared" si="46"/>
        <v>458622.95310352999</v>
      </c>
      <c r="CP131" s="111">
        <f t="shared" si="28"/>
        <v>95</v>
      </c>
    </row>
    <row r="132" spans="1:94" x14ac:dyDescent="0.25">
      <c r="A132" s="111">
        <f t="shared" si="37"/>
        <v>96</v>
      </c>
      <c r="B132" s="112">
        <f t="shared" si="38"/>
        <v>4.4999999999999998E-2</v>
      </c>
      <c r="C132" s="113">
        <f t="shared" si="39"/>
        <v>1593.8430709458007</v>
      </c>
      <c r="D132" s="114">
        <f t="shared" si="40"/>
        <v>2533.4265491294036</v>
      </c>
      <c r="E132" s="113">
        <f t="shared" si="41"/>
        <v>0</v>
      </c>
      <c r="F132" s="113"/>
      <c r="G132" s="113">
        <f t="shared" si="51"/>
        <v>0</v>
      </c>
      <c r="H132" s="113">
        <f t="shared" si="42"/>
        <v>939.58347818360289</v>
      </c>
      <c r="I132" s="147">
        <f t="shared" si="43"/>
        <v>424085.23544069665</v>
      </c>
      <c r="J132" s="20"/>
      <c r="N132" s="131" t="s">
        <v>45</v>
      </c>
      <c r="O132" s="133">
        <f>CO244</f>
        <v>399678.35067219019</v>
      </c>
      <c r="P132" s="54"/>
      <c r="Q132" s="123">
        <f t="shared" si="48"/>
        <v>424085.23544069665</v>
      </c>
      <c r="R132" s="22"/>
      <c r="S132" s="145">
        <f>SUM($C$37:C132)</f>
        <v>167294.18415711948</v>
      </c>
      <c r="T132" s="127">
        <v>8</v>
      </c>
      <c r="U132" s="123">
        <f>SUM($CE$29:CE126)</f>
        <v>167294.18415711948</v>
      </c>
      <c r="V132" s="22"/>
      <c r="W132" s="146">
        <f>MONTHLYANALYSISWORKSHEET!P104</f>
        <v>2860</v>
      </c>
      <c r="X132" s="22"/>
      <c r="Y132" s="22"/>
      <c r="AD132" s="3" t="s">
        <v>45</v>
      </c>
      <c r="CC132">
        <f t="shared" si="34"/>
        <v>102</v>
      </c>
      <c r="CD132" s="2">
        <f t="shared" si="29"/>
        <v>4.4999999999999998E-2</v>
      </c>
      <c r="CE132" s="4">
        <f t="shared" si="30"/>
        <v>1572.503255538513</v>
      </c>
      <c r="CF132" s="1">
        <f t="shared" si="31"/>
        <v>2533.4265491294036</v>
      </c>
      <c r="CG132" s="4">
        <f t="shared" si="32"/>
        <v>0</v>
      </c>
      <c r="CH132" s="4">
        <f t="shared" si="49"/>
        <v>0</v>
      </c>
      <c r="CI132" s="4">
        <f t="shared" si="35"/>
        <v>960.92329359089058</v>
      </c>
      <c r="CJ132" s="4">
        <f t="shared" si="33"/>
        <v>418373.27818334597</v>
      </c>
      <c r="CL132" s="129">
        <f t="shared" si="47"/>
        <v>793.99098756048625</v>
      </c>
      <c r="CM132" s="1">
        <f t="shared" si="44"/>
        <v>1266.7132745647018</v>
      </c>
      <c r="CN132" s="1">
        <f t="shared" si="45"/>
        <v>472.72228700421556</v>
      </c>
      <c r="CO132" s="129">
        <f t="shared" si="46"/>
        <v>458150.23081652576</v>
      </c>
      <c r="CP132" s="111">
        <f t="shared" si="28"/>
        <v>96</v>
      </c>
    </row>
    <row r="133" spans="1:94" x14ac:dyDescent="0.25">
      <c r="A133" s="111">
        <f t="shared" si="37"/>
        <v>97</v>
      </c>
      <c r="B133" s="112">
        <f t="shared" si="38"/>
        <v>4.4999999999999998E-2</v>
      </c>
      <c r="C133" s="113">
        <f t="shared" si="39"/>
        <v>1590.3196329026125</v>
      </c>
      <c r="D133" s="114">
        <f t="shared" si="40"/>
        <v>2533.4265491294036</v>
      </c>
      <c r="E133" s="113">
        <f t="shared" si="41"/>
        <v>0</v>
      </c>
      <c r="F133" s="113"/>
      <c r="G133" s="113">
        <f t="shared" si="51"/>
        <v>0</v>
      </c>
      <c r="H133" s="113">
        <f t="shared" si="42"/>
        <v>943.1069162267911</v>
      </c>
      <c r="I133" s="147">
        <f t="shared" si="43"/>
        <v>423142.12852446985</v>
      </c>
      <c r="J133" s="20"/>
      <c r="N133" s="131"/>
      <c r="O133" s="133">
        <f>O132-($O$132-$O$144)/12</f>
        <v>398405.68855746096</v>
      </c>
      <c r="P133" s="54"/>
      <c r="Q133" s="123">
        <f t="shared" si="48"/>
        <v>423142.12852446985</v>
      </c>
      <c r="R133" s="22"/>
      <c r="S133" s="145">
        <f>SUM($C$37:C133)</f>
        <v>168884.50379002211</v>
      </c>
      <c r="T133" s="127"/>
      <c r="U133" s="123">
        <f>SUM($CE$29:CE127)</f>
        <v>168884.50379002211</v>
      </c>
      <c r="V133" s="22"/>
      <c r="W133" s="146">
        <f>MONTHLYANALYSISWORKSHEET!P105</f>
        <v>2919.5833333333335</v>
      </c>
      <c r="X133" s="22"/>
      <c r="Y133" s="22"/>
      <c r="AD133" s="3" t="s">
        <v>45</v>
      </c>
      <c r="CC133">
        <f t="shared" si="34"/>
        <v>103</v>
      </c>
      <c r="CD133" s="2">
        <f t="shared" si="29"/>
        <v>4.4999999999999998E-2</v>
      </c>
      <c r="CE133" s="4">
        <f t="shared" si="30"/>
        <v>1568.8997931875472</v>
      </c>
      <c r="CF133" s="1">
        <f t="shared" si="31"/>
        <v>2533.4265491294036</v>
      </c>
      <c r="CG133" s="4">
        <f t="shared" si="32"/>
        <v>0</v>
      </c>
      <c r="CH133" s="4">
        <f t="shared" si="49"/>
        <v>0</v>
      </c>
      <c r="CI133" s="4">
        <f t="shared" si="35"/>
        <v>964.52675594185644</v>
      </c>
      <c r="CJ133" s="4">
        <f t="shared" si="33"/>
        <v>417408.75142740412</v>
      </c>
      <c r="CL133" s="129">
        <f t="shared" si="47"/>
        <v>793.17258710111025</v>
      </c>
      <c r="CM133" s="1">
        <f t="shared" si="44"/>
        <v>1266.7132745647018</v>
      </c>
      <c r="CN133" s="1">
        <f t="shared" si="45"/>
        <v>473.54068746359155</v>
      </c>
      <c r="CO133" s="129">
        <f t="shared" si="46"/>
        <v>457676.69012906216</v>
      </c>
      <c r="CP133" s="111">
        <f t="shared" si="28"/>
        <v>97</v>
      </c>
    </row>
    <row r="134" spans="1:94" x14ac:dyDescent="0.25">
      <c r="A134" s="111">
        <f t="shared" si="37"/>
        <v>98</v>
      </c>
      <c r="B134" s="112">
        <f t="shared" si="38"/>
        <v>4.4999999999999998E-2</v>
      </c>
      <c r="C134" s="113">
        <f t="shared" si="39"/>
        <v>1586.7829819667618</v>
      </c>
      <c r="D134" s="114">
        <f t="shared" si="40"/>
        <v>2533.4265491294036</v>
      </c>
      <c r="E134" s="113">
        <f t="shared" si="41"/>
        <v>0</v>
      </c>
      <c r="F134" s="113"/>
      <c r="G134" s="113">
        <f t="shared" si="51"/>
        <v>0</v>
      </c>
      <c r="H134" s="113">
        <f t="shared" si="42"/>
        <v>946.64356716264183</v>
      </c>
      <c r="I134" s="147">
        <f t="shared" si="43"/>
        <v>422195.48495730723</v>
      </c>
      <c r="J134" s="20"/>
      <c r="N134" s="131"/>
      <c r="O134" s="133">
        <f t="shared" ref="O134:O143" si="53">O133-($O$132-$O$144)/12</f>
        <v>397133.02644273173</v>
      </c>
      <c r="P134" s="54"/>
      <c r="Q134" s="123">
        <f t="shared" si="48"/>
        <v>422195.48495730723</v>
      </c>
      <c r="R134" s="22"/>
      <c r="S134" s="145">
        <f>SUM($C$37:C134)</f>
        <v>170471.28677198887</v>
      </c>
      <c r="T134" s="127"/>
      <c r="U134" s="123">
        <f>SUM($CE$29:CE128)</f>
        <v>170471.28677198887</v>
      </c>
      <c r="V134" s="22"/>
      <c r="W134" s="146">
        <f>MONTHLYANALYSISWORKSHEET!P106</f>
        <v>2973.75</v>
      </c>
      <c r="X134" s="22"/>
      <c r="Y134" s="22"/>
      <c r="AD134" s="3" t="s">
        <v>45</v>
      </c>
      <c r="CC134">
        <f t="shared" si="34"/>
        <v>104</v>
      </c>
      <c r="CD134" s="2">
        <f t="shared" si="29"/>
        <v>4.4999999999999998E-2</v>
      </c>
      <c r="CE134" s="4">
        <f t="shared" si="30"/>
        <v>1565.2828178527652</v>
      </c>
      <c r="CF134" s="1">
        <f t="shared" si="31"/>
        <v>2533.4265491294036</v>
      </c>
      <c r="CG134" s="4">
        <f t="shared" si="32"/>
        <v>0</v>
      </c>
      <c r="CH134" s="4">
        <f t="shared" si="49"/>
        <v>0</v>
      </c>
      <c r="CI134" s="4">
        <f t="shared" si="35"/>
        <v>968.14373127663839</v>
      </c>
      <c r="CJ134" s="4">
        <f t="shared" si="33"/>
        <v>416440.6076961275</v>
      </c>
      <c r="CL134" s="129">
        <f t="shared" si="47"/>
        <v>792.3527697859389</v>
      </c>
      <c r="CM134" s="1">
        <f t="shared" si="44"/>
        <v>1266.7132745647018</v>
      </c>
      <c r="CN134" s="1">
        <f t="shared" si="45"/>
        <v>474.3605047787629</v>
      </c>
      <c r="CO134" s="129">
        <f t="shared" si="46"/>
        <v>457202.32962428342</v>
      </c>
      <c r="CP134" s="111">
        <f t="shared" si="28"/>
        <v>98</v>
      </c>
    </row>
    <row r="135" spans="1:94" x14ac:dyDescent="0.25">
      <c r="A135" s="111">
        <f t="shared" si="37"/>
        <v>99</v>
      </c>
      <c r="B135" s="112">
        <f t="shared" si="38"/>
        <v>4.4999999999999998E-2</v>
      </c>
      <c r="C135" s="113">
        <f t="shared" si="39"/>
        <v>1583.2330685899021</v>
      </c>
      <c r="D135" s="114">
        <f t="shared" si="40"/>
        <v>2533.4265491294036</v>
      </c>
      <c r="E135" s="113">
        <f t="shared" ref="E135:E198" si="54">IF(D135&lt;I134,IF(I134&lt;1,"",$E$12),IF(D135&lt;E134,0,D135-(I134+C135)))</f>
        <v>0</v>
      </c>
      <c r="F135" s="113"/>
      <c r="G135" s="113">
        <f t="shared" si="51"/>
        <v>0</v>
      </c>
      <c r="H135" s="113">
        <f t="shared" si="42"/>
        <v>950.19348053950148</v>
      </c>
      <c r="I135" s="147">
        <f t="shared" si="43"/>
        <v>421245.29147676774</v>
      </c>
      <c r="J135" s="20"/>
      <c r="N135" s="131"/>
      <c r="O135" s="133">
        <f t="shared" si="53"/>
        <v>395860.3643280025</v>
      </c>
      <c r="P135" s="54"/>
      <c r="Q135" s="123">
        <f t="shared" si="48"/>
        <v>421245.29147676774</v>
      </c>
      <c r="R135" s="22"/>
      <c r="S135" s="145">
        <f>SUM($C$37:C135)</f>
        <v>172054.51984057878</v>
      </c>
      <c r="T135" s="127"/>
      <c r="U135" s="123">
        <f>SUM($CE$29:CE129)</f>
        <v>172054.51984057878</v>
      </c>
      <c r="V135" s="22"/>
      <c r="W135" s="146">
        <f>MONTHLYANALYSISWORKSHEET!P107</f>
        <v>3022.5</v>
      </c>
      <c r="X135" s="22"/>
      <c r="Y135" s="22"/>
      <c r="AD135" s="3" t="s">
        <v>45</v>
      </c>
      <c r="CC135">
        <f t="shared" si="34"/>
        <v>105</v>
      </c>
      <c r="CD135" s="2">
        <f t="shared" si="29"/>
        <v>4.4999999999999998E-2</v>
      </c>
      <c r="CE135" s="4">
        <f t="shared" si="30"/>
        <v>1561.652278860478</v>
      </c>
      <c r="CF135" s="1">
        <f t="shared" si="31"/>
        <v>2533.4265491294036</v>
      </c>
      <c r="CG135" s="4">
        <f t="shared" si="32"/>
        <v>0</v>
      </c>
      <c r="CH135" s="4">
        <f t="shared" si="49"/>
        <v>0</v>
      </c>
      <c r="CI135" s="4">
        <f t="shared" si="35"/>
        <v>971.77427026892565</v>
      </c>
      <c r="CJ135" s="4">
        <f t="shared" si="33"/>
        <v>415468.83342585858</v>
      </c>
      <c r="CL135" s="129">
        <f t="shared" si="47"/>
        <v>791.53153316204066</v>
      </c>
      <c r="CM135" s="1">
        <f t="shared" si="44"/>
        <v>1266.7132745647018</v>
      </c>
      <c r="CN135" s="1">
        <f t="shared" si="45"/>
        <v>475.18174140266115</v>
      </c>
      <c r="CO135" s="129">
        <f t="shared" si="46"/>
        <v>456727.14788288076</v>
      </c>
      <c r="CP135" s="111">
        <f t="shared" si="28"/>
        <v>99</v>
      </c>
    </row>
    <row r="136" spans="1:94" x14ac:dyDescent="0.25">
      <c r="A136" s="111">
        <f t="shared" si="37"/>
        <v>100</v>
      </c>
      <c r="B136" s="112">
        <f t="shared" si="38"/>
        <v>4.4999999999999998E-2</v>
      </c>
      <c r="C136" s="113">
        <f t="shared" si="39"/>
        <v>1579.6698430378788</v>
      </c>
      <c r="D136" s="114">
        <f t="shared" si="40"/>
        <v>2533.4265491294036</v>
      </c>
      <c r="E136" s="113">
        <f t="shared" si="54"/>
        <v>0</v>
      </c>
      <c r="F136" s="113"/>
      <c r="G136" s="113">
        <f t="shared" si="51"/>
        <v>0</v>
      </c>
      <c r="H136" s="113">
        <f t="shared" si="42"/>
        <v>953.75670609152485</v>
      </c>
      <c r="I136" s="147">
        <f t="shared" si="43"/>
        <v>420291.53477067623</v>
      </c>
      <c r="J136" s="20"/>
      <c r="N136" s="131"/>
      <c r="O136" s="133">
        <f t="shared" si="53"/>
        <v>394587.70221327327</v>
      </c>
      <c r="P136" s="54"/>
      <c r="Q136" s="123">
        <f t="shared" si="48"/>
        <v>420291.53477067623</v>
      </c>
      <c r="R136" s="22"/>
      <c r="S136" s="145">
        <f>SUM($C$37:C136)</f>
        <v>173634.18968361666</v>
      </c>
      <c r="T136" s="127"/>
      <c r="U136" s="123">
        <f>SUM($CE$29:CE130)</f>
        <v>173634.18968361666</v>
      </c>
      <c r="V136" s="22"/>
      <c r="W136" s="146">
        <f>MONTHLYANALYSISWORKSHEET!P108</f>
        <v>3065.8333333333335</v>
      </c>
      <c r="X136" s="22"/>
      <c r="Y136" s="22"/>
      <c r="AD136" s="3" t="s">
        <v>45</v>
      </c>
      <c r="CC136">
        <f t="shared" si="34"/>
        <v>106</v>
      </c>
      <c r="CD136" s="2">
        <f t="shared" si="29"/>
        <v>4.4999999999999998E-2</v>
      </c>
      <c r="CE136" s="4">
        <f t="shared" si="30"/>
        <v>1558.0081253469696</v>
      </c>
      <c r="CF136" s="1">
        <f t="shared" si="31"/>
        <v>2533.4265491294036</v>
      </c>
      <c r="CG136" s="4">
        <f t="shared" si="32"/>
        <v>0</v>
      </c>
      <c r="CH136" s="4">
        <f t="shared" si="49"/>
        <v>0</v>
      </c>
      <c r="CI136" s="4">
        <f t="shared" si="35"/>
        <v>975.41842378243405</v>
      </c>
      <c r="CJ136" s="4">
        <f t="shared" si="33"/>
        <v>414493.41500207613</v>
      </c>
      <c r="CL136" s="129">
        <f t="shared" si="47"/>
        <v>790.70887477223732</v>
      </c>
      <c r="CM136" s="1">
        <f t="shared" si="44"/>
        <v>1266.7132745647018</v>
      </c>
      <c r="CN136" s="1">
        <f t="shared" si="45"/>
        <v>476.00439979246448</v>
      </c>
      <c r="CO136" s="129">
        <f t="shared" si="46"/>
        <v>456251.14348308829</v>
      </c>
      <c r="CP136" s="111">
        <f t="shared" si="28"/>
        <v>100</v>
      </c>
    </row>
    <row r="137" spans="1:94" x14ac:dyDescent="0.25">
      <c r="A137" s="111">
        <f t="shared" si="37"/>
        <v>101</v>
      </c>
      <c r="B137" s="112">
        <f t="shared" si="38"/>
        <v>4.4999999999999998E-2</v>
      </c>
      <c r="C137" s="113">
        <f t="shared" si="39"/>
        <v>1576.0932553900357</v>
      </c>
      <c r="D137" s="114">
        <f t="shared" si="40"/>
        <v>2533.4265491294036</v>
      </c>
      <c r="E137" s="113">
        <f t="shared" si="54"/>
        <v>0</v>
      </c>
      <c r="F137" s="113"/>
      <c r="G137" s="113">
        <f t="shared" si="51"/>
        <v>0</v>
      </c>
      <c r="H137" s="113">
        <f t="shared" si="42"/>
        <v>957.33329373936795</v>
      </c>
      <c r="I137" s="147">
        <f t="shared" si="43"/>
        <v>419334.20147693687</v>
      </c>
      <c r="J137" s="20"/>
      <c r="N137" s="131"/>
      <c r="O137" s="133">
        <f t="shared" si="53"/>
        <v>393315.04009854404</v>
      </c>
      <c r="P137" s="54"/>
      <c r="Q137" s="123">
        <f t="shared" si="48"/>
        <v>419334.20147693687</v>
      </c>
      <c r="R137" s="22"/>
      <c r="S137" s="145">
        <f>SUM($C$37:C137)</f>
        <v>175210.28293900669</v>
      </c>
      <c r="T137" s="127"/>
      <c r="U137" s="123">
        <f>SUM($CE$29:CE131)</f>
        <v>175210.28293900669</v>
      </c>
      <c r="V137" s="22"/>
      <c r="W137" s="146">
        <f>MONTHLYANALYSISWORKSHEET!P109</f>
        <v>3103.75</v>
      </c>
      <c r="X137" s="22"/>
      <c r="Y137" s="22"/>
      <c r="AD137" s="3" t="s">
        <v>45</v>
      </c>
      <c r="CC137">
        <f t="shared" si="34"/>
        <v>107</v>
      </c>
      <c r="CD137" s="2">
        <f t="shared" si="29"/>
        <v>4.4999999999999998E-2</v>
      </c>
      <c r="CE137" s="4">
        <f t="shared" si="30"/>
        <v>1554.3503062577854</v>
      </c>
      <c r="CF137" s="1">
        <f t="shared" si="31"/>
        <v>2533.4265491294036</v>
      </c>
      <c r="CG137" s="4">
        <f t="shared" si="32"/>
        <v>0</v>
      </c>
      <c r="CH137" s="4">
        <f t="shared" si="49"/>
        <v>0</v>
      </c>
      <c r="CI137" s="4">
        <f t="shared" si="35"/>
        <v>979.07624287161821</v>
      </c>
      <c r="CJ137" s="4">
        <f t="shared" si="33"/>
        <v>413514.33875920449</v>
      </c>
      <c r="CL137" s="129">
        <f t="shared" si="47"/>
        <v>789.88479215509665</v>
      </c>
      <c r="CM137" s="1">
        <f t="shared" si="44"/>
        <v>1266.7132745647018</v>
      </c>
      <c r="CN137" s="1">
        <f t="shared" si="45"/>
        <v>476.82848240960516</v>
      </c>
      <c r="CO137" s="129">
        <f t="shared" si="46"/>
        <v>455774.3150006787</v>
      </c>
      <c r="CP137" s="111">
        <f t="shared" si="28"/>
        <v>101</v>
      </c>
    </row>
    <row r="138" spans="1:94" x14ac:dyDescent="0.25">
      <c r="A138" s="111">
        <f t="shared" si="37"/>
        <v>102</v>
      </c>
      <c r="B138" s="112">
        <f t="shared" si="38"/>
        <v>4.4999999999999998E-2</v>
      </c>
      <c r="C138" s="113">
        <f t="shared" si="39"/>
        <v>1572.503255538513</v>
      </c>
      <c r="D138" s="114">
        <f t="shared" si="40"/>
        <v>2533.4265491294036</v>
      </c>
      <c r="E138" s="113">
        <f t="shared" si="54"/>
        <v>0</v>
      </c>
      <c r="F138" s="113"/>
      <c r="G138" s="113">
        <f t="shared" si="51"/>
        <v>0</v>
      </c>
      <c r="H138" s="113">
        <f t="shared" si="42"/>
        <v>960.92329359089058</v>
      </c>
      <c r="I138" s="147">
        <f t="shared" si="43"/>
        <v>418373.27818334597</v>
      </c>
      <c r="J138" s="20"/>
      <c r="N138" s="131"/>
      <c r="O138" s="133">
        <f t="shared" si="53"/>
        <v>392042.3779838148</v>
      </c>
      <c r="P138" s="54"/>
      <c r="Q138" s="123">
        <f t="shared" si="48"/>
        <v>418373.27818334597</v>
      </c>
      <c r="R138" s="22"/>
      <c r="S138" s="145">
        <f>SUM($C$37:C138)</f>
        <v>176782.78619454522</v>
      </c>
      <c r="T138" s="127"/>
      <c r="U138" s="123">
        <f>SUM($CE$29:CE132)</f>
        <v>176782.78619454522</v>
      </c>
      <c r="V138" s="22"/>
      <c r="W138" s="146">
        <f>MONTHLYANALYSISWORKSHEET!P110</f>
        <v>3136.25</v>
      </c>
      <c r="X138" s="22"/>
      <c r="Y138" s="22"/>
      <c r="AD138" s="3" t="s">
        <v>45</v>
      </c>
      <c r="CC138">
        <f t="shared" si="34"/>
        <v>108</v>
      </c>
      <c r="CD138" s="2">
        <f t="shared" si="29"/>
        <v>4.4999999999999998E-2</v>
      </c>
      <c r="CE138" s="4">
        <f t="shared" si="30"/>
        <v>1550.6787703470166</v>
      </c>
      <c r="CF138" s="1">
        <f t="shared" si="31"/>
        <v>2533.4265491294036</v>
      </c>
      <c r="CG138" s="4">
        <f t="shared" si="32"/>
        <v>0</v>
      </c>
      <c r="CH138" s="4">
        <f t="shared" si="49"/>
        <v>0</v>
      </c>
      <c r="CI138" s="4">
        <f t="shared" si="35"/>
        <v>982.74777878238706</v>
      </c>
      <c r="CJ138" s="4">
        <f t="shared" si="33"/>
        <v>412531.5909804221</v>
      </c>
      <c r="CL138" s="129">
        <f t="shared" si="47"/>
        <v>789.05928284492495</v>
      </c>
      <c r="CM138" s="1">
        <f t="shared" si="44"/>
        <v>1266.7132745647018</v>
      </c>
      <c r="CN138" s="1">
        <f t="shared" si="45"/>
        <v>477.65399171977685</v>
      </c>
      <c r="CO138" s="129">
        <f t="shared" si="46"/>
        <v>455296.66100895894</v>
      </c>
      <c r="CP138" s="111">
        <f t="shared" si="28"/>
        <v>102</v>
      </c>
    </row>
    <row r="139" spans="1:94" x14ac:dyDescent="0.25">
      <c r="A139" s="111">
        <f t="shared" si="37"/>
        <v>103</v>
      </c>
      <c r="B139" s="112">
        <f t="shared" si="38"/>
        <v>4.4999999999999998E-2</v>
      </c>
      <c r="C139" s="113">
        <f t="shared" si="39"/>
        <v>1568.8997931875472</v>
      </c>
      <c r="D139" s="114">
        <f t="shared" si="40"/>
        <v>2533.4265491294036</v>
      </c>
      <c r="E139" s="113">
        <f t="shared" si="54"/>
        <v>0</v>
      </c>
      <c r="F139" s="113"/>
      <c r="G139" s="113">
        <f t="shared" si="51"/>
        <v>0</v>
      </c>
      <c r="H139" s="113">
        <f t="shared" si="42"/>
        <v>964.52675594185644</v>
      </c>
      <c r="I139" s="147">
        <f t="shared" si="43"/>
        <v>417408.75142740412</v>
      </c>
      <c r="J139" s="20"/>
      <c r="N139" s="131"/>
      <c r="O139" s="133">
        <f t="shared" si="53"/>
        <v>390769.71586908557</v>
      </c>
      <c r="P139" s="54"/>
      <c r="Q139" s="123">
        <f t="shared" si="48"/>
        <v>417408.75142740412</v>
      </c>
      <c r="R139" s="22"/>
      <c r="S139" s="145">
        <f>SUM($C$37:C139)</f>
        <v>178351.68598773275</v>
      </c>
      <c r="T139" s="127"/>
      <c r="U139" s="123">
        <f>SUM($CE$29:CE133)</f>
        <v>178351.68598773275</v>
      </c>
      <c r="V139" s="22"/>
      <c r="W139" s="146">
        <f>MONTHLYANALYSISWORKSHEET!P111</f>
        <v>3163.3333333333335</v>
      </c>
      <c r="X139" s="22"/>
      <c r="Y139" s="22"/>
      <c r="AD139" s="3" t="s">
        <v>45</v>
      </c>
      <c r="CC139">
        <f t="shared" si="34"/>
        <v>109</v>
      </c>
      <c r="CD139" s="2">
        <f t="shared" si="29"/>
        <v>4.4999999999999998E-2</v>
      </c>
      <c r="CE139" s="4">
        <f t="shared" si="30"/>
        <v>1546.9934661765828</v>
      </c>
      <c r="CF139" s="1">
        <f t="shared" si="31"/>
        <v>2533.4265491294036</v>
      </c>
      <c r="CG139" s="4">
        <f t="shared" si="32"/>
        <v>0</v>
      </c>
      <c r="CH139" s="4">
        <f t="shared" si="49"/>
        <v>0</v>
      </c>
      <c r="CI139" s="4">
        <f t="shared" si="35"/>
        <v>986.43308295282077</v>
      </c>
      <c r="CJ139" s="4">
        <f t="shared" si="33"/>
        <v>411545.1578974693</v>
      </c>
      <c r="CL139" s="129">
        <f t="shared" si="47"/>
        <v>788.23234437176018</v>
      </c>
      <c r="CM139" s="1">
        <f t="shared" si="44"/>
        <v>1266.7132745647018</v>
      </c>
      <c r="CN139" s="1">
        <f t="shared" si="45"/>
        <v>478.48093019294163</v>
      </c>
      <c r="CO139" s="129">
        <f t="shared" si="46"/>
        <v>454818.18007876602</v>
      </c>
      <c r="CP139" s="111">
        <f t="shared" si="28"/>
        <v>103</v>
      </c>
    </row>
    <row r="140" spans="1:94" x14ac:dyDescent="0.25">
      <c r="A140" s="111">
        <f t="shared" si="37"/>
        <v>104</v>
      </c>
      <c r="B140" s="112">
        <f t="shared" si="38"/>
        <v>4.4999999999999998E-2</v>
      </c>
      <c r="C140" s="113">
        <f t="shared" si="39"/>
        <v>1565.2828178527652</v>
      </c>
      <c r="D140" s="114">
        <f t="shared" si="40"/>
        <v>2533.4265491294036</v>
      </c>
      <c r="E140" s="113">
        <f t="shared" si="54"/>
        <v>0</v>
      </c>
      <c r="F140" s="113"/>
      <c r="G140" s="113">
        <f t="shared" si="51"/>
        <v>0</v>
      </c>
      <c r="H140" s="113">
        <f t="shared" si="42"/>
        <v>968.14373127663839</v>
      </c>
      <c r="I140" s="147">
        <f t="shared" si="43"/>
        <v>416440.6076961275</v>
      </c>
      <c r="J140" s="20"/>
      <c r="N140" s="131"/>
      <c r="O140" s="133">
        <f t="shared" si="53"/>
        <v>389497.05375435634</v>
      </c>
      <c r="P140" s="54"/>
      <c r="Q140" s="123">
        <f t="shared" si="48"/>
        <v>416440.6076961275</v>
      </c>
      <c r="R140" s="22"/>
      <c r="S140" s="145">
        <f>SUM($C$37:C140)</f>
        <v>179916.96880558552</v>
      </c>
      <c r="T140" s="127"/>
      <c r="U140" s="123">
        <f>SUM($CE$29:CE134)</f>
        <v>179916.96880558552</v>
      </c>
      <c r="V140" s="22"/>
      <c r="W140" s="146">
        <f>MONTHLYANALYSISWORKSHEET!P112</f>
        <v>3185</v>
      </c>
      <c r="X140" s="22"/>
      <c r="Y140" s="22"/>
      <c r="AD140" s="3" t="s">
        <v>45</v>
      </c>
      <c r="CC140">
        <f t="shared" si="34"/>
        <v>110</v>
      </c>
      <c r="CD140" s="2">
        <f t="shared" si="29"/>
        <v>4.4999999999999998E-2</v>
      </c>
      <c r="CE140" s="4">
        <f t="shared" si="30"/>
        <v>1543.2943421155098</v>
      </c>
      <c r="CF140" s="1">
        <f t="shared" si="31"/>
        <v>2533.4265491294036</v>
      </c>
      <c r="CG140" s="4">
        <f t="shared" si="32"/>
        <v>0</v>
      </c>
      <c r="CH140" s="4">
        <f t="shared" si="49"/>
        <v>0</v>
      </c>
      <c r="CI140" s="4">
        <f t="shared" si="35"/>
        <v>990.13220701389378</v>
      </c>
      <c r="CJ140" s="4">
        <f t="shared" si="33"/>
        <v>410555.0256904554</v>
      </c>
      <c r="CL140" s="129">
        <f t="shared" si="47"/>
        <v>787.4039742613636</v>
      </c>
      <c r="CM140" s="1">
        <f t="shared" si="44"/>
        <v>1266.7132745647018</v>
      </c>
      <c r="CN140" s="1">
        <f t="shared" si="45"/>
        <v>479.3093003033382</v>
      </c>
      <c r="CO140" s="129">
        <f t="shared" si="46"/>
        <v>454338.87077846267</v>
      </c>
      <c r="CP140" s="111">
        <f t="shared" si="28"/>
        <v>104</v>
      </c>
    </row>
    <row r="141" spans="1:94" x14ac:dyDescent="0.25">
      <c r="A141" s="111">
        <f t="shared" si="37"/>
        <v>105</v>
      </c>
      <c r="B141" s="112">
        <f t="shared" si="38"/>
        <v>4.4999999999999998E-2</v>
      </c>
      <c r="C141" s="113">
        <f t="shared" si="39"/>
        <v>1561.652278860478</v>
      </c>
      <c r="D141" s="114">
        <f t="shared" si="40"/>
        <v>2533.4265491294036</v>
      </c>
      <c r="E141" s="113">
        <f t="shared" si="54"/>
        <v>0</v>
      </c>
      <c r="F141" s="113"/>
      <c r="G141" s="113">
        <f t="shared" si="51"/>
        <v>0</v>
      </c>
      <c r="H141" s="113">
        <f t="shared" si="42"/>
        <v>971.77427026892565</v>
      </c>
      <c r="I141" s="147">
        <f t="shared" si="43"/>
        <v>415468.83342585858</v>
      </c>
      <c r="J141" s="20"/>
      <c r="N141" s="131"/>
      <c r="O141" s="133">
        <f t="shared" si="53"/>
        <v>388224.39163962711</v>
      </c>
      <c r="P141" s="54"/>
      <c r="Q141" s="123">
        <f t="shared" si="48"/>
        <v>415468.83342585858</v>
      </c>
      <c r="R141" s="22"/>
      <c r="S141" s="145">
        <f>SUM($C$37:C141)</f>
        <v>181478.621084446</v>
      </c>
      <c r="T141" s="127"/>
      <c r="U141" s="123">
        <f>SUM($CE$29:CE135)</f>
        <v>181478.621084446</v>
      </c>
      <c r="V141" s="22"/>
      <c r="W141" s="146">
        <f>MONTHLYANALYSISWORKSHEET!P113</f>
        <v>3201.25</v>
      </c>
      <c r="X141" s="22"/>
      <c r="Y141" s="22"/>
      <c r="AD141" s="3" t="s">
        <v>45</v>
      </c>
      <c r="CC141">
        <f t="shared" si="34"/>
        <v>111</v>
      </c>
      <c r="CD141" s="2">
        <f t="shared" si="29"/>
        <v>4.4999999999999998E-2</v>
      </c>
      <c r="CE141" s="4">
        <f t="shared" si="30"/>
        <v>1539.5813463392076</v>
      </c>
      <c r="CF141" s="1">
        <f t="shared" si="31"/>
        <v>2533.4265491294036</v>
      </c>
      <c r="CG141" s="4">
        <f t="shared" si="32"/>
        <v>0</v>
      </c>
      <c r="CH141" s="4">
        <f t="shared" si="49"/>
        <v>0</v>
      </c>
      <c r="CI141" s="4">
        <f t="shared" si="35"/>
        <v>993.84520279019603</v>
      </c>
      <c r="CJ141" s="4">
        <f t="shared" si="33"/>
        <v>409561.18048766517</v>
      </c>
      <c r="CL141" s="129">
        <f t="shared" si="47"/>
        <v>786.57417003521346</v>
      </c>
      <c r="CM141" s="1">
        <f t="shared" si="44"/>
        <v>1266.7132745647018</v>
      </c>
      <c r="CN141" s="1">
        <f t="shared" si="45"/>
        <v>480.13910452948835</v>
      </c>
      <c r="CO141" s="129">
        <f t="shared" si="46"/>
        <v>453858.73167393316</v>
      </c>
      <c r="CP141" s="111">
        <f t="shared" si="28"/>
        <v>105</v>
      </c>
    </row>
    <row r="142" spans="1:94" x14ac:dyDescent="0.25">
      <c r="A142" s="111">
        <f t="shared" si="37"/>
        <v>106</v>
      </c>
      <c r="B142" s="112">
        <f t="shared" si="38"/>
        <v>4.4999999999999998E-2</v>
      </c>
      <c r="C142" s="113">
        <f t="shared" si="39"/>
        <v>1558.0081253469696</v>
      </c>
      <c r="D142" s="114">
        <f t="shared" si="40"/>
        <v>2533.4265491294036</v>
      </c>
      <c r="E142" s="113">
        <f t="shared" si="54"/>
        <v>0</v>
      </c>
      <c r="F142" s="113"/>
      <c r="G142" s="113">
        <f t="shared" si="51"/>
        <v>0</v>
      </c>
      <c r="H142" s="113">
        <f t="shared" si="42"/>
        <v>975.41842378243405</v>
      </c>
      <c r="I142" s="147">
        <f t="shared" si="43"/>
        <v>414493.41500207613</v>
      </c>
      <c r="J142" s="20"/>
      <c r="N142" s="131"/>
      <c r="O142" s="133">
        <f t="shared" si="53"/>
        <v>386951.72952489788</v>
      </c>
      <c r="P142" s="54"/>
      <c r="Q142" s="123">
        <f t="shared" si="48"/>
        <v>414493.41500207613</v>
      </c>
      <c r="R142" s="22"/>
      <c r="S142" s="145">
        <f>SUM($C$37:C142)</f>
        <v>183036.62920979297</v>
      </c>
      <c r="T142" s="127"/>
      <c r="U142" s="123">
        <f>SUM($CE$29:CE136)</f>
        <v>183036.62920979297</v>
      </c>
      <c r="V142" s="22"/>
      <c r="W142" s="146">
        <f>MONTHLYANALYSISWORKSHEET!P114</f>
        <v>3212.0833333333335</v>
      </c>
      <c r="X142" s="22"/>
      <c r="Y142" s="22"/>
      <c r="AD142" s="3" t="s">
        <v>45</v>
      </c>
      <c r="CC142">
        <f t="shared" si="34"/>
        <v>112</v>
      </c>
      <c r="CD142" s="2">
        <f t="shared" si="29"/>
        <v>4.4999999999999998E-2</v>
      </c>
      <c r="CE142" s="4">
        <f t="shared" si="30"/>
        <v>1535.8544268287444</v>
      </c>
      <c r="CF142" s="1">
        <f t="shared" si="31"/>
        <v>2533.4265491294036</v>
      </c>
      <c r="CG142" s="4">
        <f t="shared" si="32"/>
        <v>0</v>
      </c>
      <c r="CH142" s="4">
        <f t="shared" si="49"/>
        <v>0</v>
      </c>
      <c r="CI142" s="4">
        <f t="shared" si="35"/>
        <v>997.5721223006592</v>
      </c>
      <c r="CJ142" s="4">
        <f t="shared" si="33"/>
        <v>408563.60836536449</v>
      </c>
      <c r="CL142" s="129">
        <f t="shared" si="47"/>
        <v>785.74292921049664</v>
      </c>
      <c r="CM142" s="1">
        <f t="shared" si="44"/>
        <v>1266.7132745647018</v>
      </c>
      <c r="CN142" s="1">
        <f t="shared" si="45"/>
        <v>480.97034535420516</v>
      </c>
      <c r="CO142" s="129">
        <f t="shared" si="46"/>
        <v>453377.76132857893</v>
      </c>
      <c r="CP142" s="111">
        <f t="shared" si="28"/>
        <v>106</v>
      </c>
    </row>
    <row r="143" spans="1:94" x14ac:dyDescent="0.25">
      <c r="A143" s="111">
        <f t="shared" si="37"/>
        <v>107</v>
      </c>
      <c r="B143" s="112">
        <f t="shared" si="38"/>
        <v>4.4999999999999998E-2</v>
      </c>
      <c r="C143" s="113">
        <f t="shared" si="39"/>
        <v>1554.3503062577854</v>
      </c>
      <c r="D143" s="114">
        <f t="shared" si="40"/>
        <v>2533.4265491294036</v>
      </c>
      <c r="E143" s="113">
        <f t="shared" si="54"/>
        <v>0</v>
      </c>
      <c r="F143" s="113"/>
      <c r="G143" s="113">
        <f t="shared" si="51"/>
        <v>0</v>
      </c>
      <c r="H143" s="113">
        <f t="shared" si="42"/>
        <v>979.07624287161821</v>
      </c>
      <c r="I143" s="147">
        <f t="shared" si="43"/>
        <v>413514.33875920449</v>
      </c>
      <c r="J143" s="20"/>
      <c r="N143" s="131"/>
      <c r="O143" s="133">
        <f t="shared" si="53"/>
        <v>385679.06741016865</v>
      </c>
      <c r="P143" s="54"/>
      <c r="Q143" s="123">
        <f t="shared" si="48"/>
        <v>413514.33875920449</v>
      </c>
      <c r="R143" s="22"/>
      <c r="S143" s="145">
        <f>SUM($C$37:C143)</f>
        <v>184590.97951605075</v>
      </c>
      <c r="T143" s="127"/>
      <c r="U143" s="123">
        <f>SUM($CE$29:CE137)</f>
        <v>184590.97951605075</v>
      </c>
      <c r="V143" s="22"/>
      <c r="W143" s="146">
        <f>MONTHLYANALYSISWORKSHEET!P115</f>
        <v>3217.5</v>
      </c>
      <c r="X143" s="22"/>
      <c r="Y143" s="22"/>
      <c r="AD143" s="3" t="s">
        <v>45</v>
      </c>
      <c r="CC143">
        <f t="shared" si="34"/>
        <v>113</v>
      </c>
      <c r="CD143" s="2">
        <f t="shared" si="29"/>
        <v>4.4999999999999998E-2</v>
      </c>
      <c r="CE143" s="4">
        <f t="shared" si="30"/>
        <v>1532.1135313701166</v>
      </c>
      <c r="CF143" s="1">
        <f t="shared" si="31"/>
        <v>2533.4265491294036</v>
      </c>
      <c r="CG143" s="4">
        <f t="shared" si="32"/>
        <v>0</v>
      </c>
      <c r="CH143" s="4">
        <f t="shared" si="49"/>
        <v>0</v>
      </c>
      <c r="CI143" s="4">
        <f t="shared" si="35"/>
        <v>1001.313017759287</v>
      </c>
      <c r="CJ143" s="4">
        <f t="shared" si="33"/>
        <v>407562.29534760519</v>
      </c>
      <c r="CL143" s="129">
        <f t="shared" si="47"/>
        <v>784.91024930010224</v>
      </c>
      <c r="CM143" s="1">
        <f t="shared" si="44"/>
        <v>1266.7132745647018</v>
      </c>
      <c r="CN143" s="1">
        <f t="shared" si="45"/>
        <v>481.80302526459957</v>
      </c>
      <c r="CO143" s="129">
        <f t="shared" si="46"/>
        <v>452895.95830331434</v>
      </c>
      <c r="CP143" s="111">
        <f t="shared" si="28"/>
        <v>107</v>
      </c>
    </row>
    <row r="144" spans="1:94" x14ac:dyDescent="0.25">
      <c r="A144" s="111">
        <f t="shared" si="37"/>
        <v>108</v>
      </c>
      <c r="B144" s="112">
        <f t="shared" si="38"/>
        <v>4.4999999999999998E-2</v>
      </c>
      <c r="C144" s="113">
        <f t="shared" si="39"/>
        <v>1550.6787703470166</v>
      </c>
      <c r="D144" s="114">
        <f t="shared" si="40"/>
        <v>2533.4265491294036</v>
      </c>
      <c r="E144" s="113">
        <f t="shared" si="54"/>
        <v>0</v>
      </c>
      <c r="F144" s="113"/>
      <c r="G144" s="113">
        <f t="shared" si="51"/>
        <v>0</v>
      </c>
      <c r="H144" s="113">
        <f t="shared" si="42"/>
        <v>982.74777878238706</v>
      </c>
      <c r="I144" s="147">
        <f t="shared" si="43"/>
        <v>412531.5909804221</v>
      </c>
      <c r="J144" s="20"/>
      <c r="N144" s="131" t="s">
        <v>45</v>
      </c>
      <c r="O144" s="133">
        <f>CO270</f>
        <v>384406.40529543924</v>
      </c>
      <c r="P144" s="54"/>
      <c r="Q144" s="123">
        <f t="shared" si="48"/>
        <v>412531.5909804221</v>
      </c>
      <c r="R144" s="22"/>
      <c r="S144" s="145">
        <f>SUM($C$37:C144)</f>
        <v>186141.65828639775</v>
      </c>
      <c r="T144" s="127">
        <v>9</v>
      </c>
      <c r="U144" s="123">
        <f>SUM($CE$29:CE138)</f>
        <v>186141.65828639775</v>
      </c>
      <c r="V144" s="22"/>
      <c r="W144" s="146">
        <f>MONTHLYANALYSISWORKSHEET!P116</f>
        <v>3217.5</v>
      </c>
      <c r="X144" s="22"/>
      <c r="Y144" s="22"/>
      <c r="AD144" s="3" t="s">
        <v>45</v>
      </c>
      <c r="CC144">
        <f t="shared" si="34"/>
        <v>114</v>
      </c>
      <c r="CD144" s="2">
        <f t="shared" si="29"/>
        <v>4.4999999999999998E-2</v>
      </c>
      <c r="CE144" s="4">
        <f t="shared" si="30"/>
        <v>1528.3586075535193</v>
      </c>
      <c r="CF144" s="1">
        <f t="shared" si="31"/>
        <v>2533.4265491294036</v>
      </c>
      <c r="CG144" s="4">
        <f t="shared" si="32"/>
        <v>0</v>
      </c>
      <c r="CH144" s="4">
        <f t="shared" si="49"/>
        <v>0</v>
      </c>
      <c r="CI144" s="4">
        <f t="shared" si="35"/>
        <v>1005.0679415758843</v>
      </c>
      <c r="CJ144" s="4">
        <f t="shared" si="33"/>
        <v>406557.2274060293</v>
      </c>
      <c r="CL144" s="129">
        <f t="shared" si="47"/>
        <v>784.07612781261287</v>
      </c>
      <c r="CM144" s="1">
        <f t="shared" si="44"/>
        <v>1266.7132745647018</v>
      </c>
      <c r="CN144" s="1">
        <f t="shared" si="45"/>
        <v>482.63714675208894</v>
      </c>
      <c r="CO144" s="129">
        <f t="shared" si="46"/>
        <v>452413.32115656225</v>
      </c>
      <c r="CP144" s="111">
        <f t="shared" si="28"/>
        <v>108</v>
      </c>
    </row>
    <row r="145" spans="1:94" x14ac:dyDescent="0.25">
      <c r="A145" s="111">
        <f t="shared" si="37"/>
        <v>109</v>
      </c>
      <c r="B145" s="112">
        <f t="shared" si="38"/>
        <v>4.4999999999999998E-2</v>
      </c>
      <c r="C145" s="113">
        <f t="shared" si="39"/>
        <v>1546.9934661765828</v>
      </c>
      <c r="D145" s="114">
        <f t="shared" si="40"/>
        <v>2533.4265491294036</v>
      </c>
      <c r="E145" s="113">
        <f t="shared" si="54"/>
        <v>0</v>
      </c>
      <c r="F145" s="113"/>
      <c r="G145" s="113">
        <f t="shared" ref="G145:G176" si="55">IF(I144&gt;1,IF(G133&gt;1,IF(I144&lt;$E$13,(I144-D145+C145),G133),0),0)</f>
        <v>0</v>
      </c>
      <c r="H145" s="113">
        <f t="shared" si="42"/>
        <v>986.43308295282077</v>
      </c>
      <c r="I145" s="147">
        <f t="shared" si="43"/>
        <v>411545.1578974693</v>
      </c>
      <c r="J145" s="20"/>
      <c r="N145" s="131" t="s">
        <v>45</v>
      </c>
      <c r="O145" s="133">
        <f>O144-($O$144-$O$156)/12</f>
        <v>383075.20043679141</v>
      </c>
      <c r="P145" s="54"/>
      <c r="Q145" s="123">
        <f t="shared" si="48"/>
        <v>411545.1578974693</v>
      </c>
      <c r="R145" s="22"/>
      <c r="S145" s="145">
        <f>SUM($C$37:C145)</f>
        <v>187688.65175257434</v>
      </c>
      <c r="T145" s="127" t="s">
        <v>45</v>
      </c>
      <c r="U145" s="123">
        <f>SUM($CE$29:CE139)</f>
        <v>187688.65175257434</v>
      </c>
      <c r="V145" s="22"/>
      <c r="W145" s="146">
        <f>MONTHLYANALYSISWORKSHEET!P117</f>
        <v>3277.0833333333335</v>
      </c>
      <c r="X145" s="22"/>
      <c r="Y145" s="22"/>
      <c r="AD145" s="3" t="s">
        <v>45</v>
      </c>
      <c r="CC145">
        <f t="shared" si="34"/>
        <v>115</v>
      </c>
      <c r="CD145" s="2">
        <f t="shared" si="29"/>
        <v>4.4999999999999998E-2</v>
      </c>
      <c r="CE145" s="4">
        <f t="shared" si="30"/>
        <v>1524.5896027726099</v>
      </c>
      <c r="CF145" s="1">
        <f t="shared" si="31"/>
        <v>2533.4265491294036</v>
      </c>
      <c r="CG145" s="4">
        <f t="shared" si="32"/>
        <v>0</v>
      </c>
      <c r="CH145" s="4">
        <f t="shared" si="49"/>
        <v>0</v>
      </c>
      <c r="CI145" s="4">
        <f t="shared" si="35"/>
        <v>1008.8369463567938</v>
      </c>
      <c r="CJ145" s="4">
        <f t="shared" si="33"/>
        <v>405548.39045967249</v>
      </c>
      <c r="CL145" s="129">
        <f t="shared" si="47"/>
        <v>783.24056225229833</v>
      </c>
      <c r="CM145" s="1">
        <f t="shared" si="44"/>
        <v>1266.7132745647018</v>
      </c>
      <c r="CN145" s="1">
        <f t="shared" si="45"/>
        <v>483.47271231240347</v>
      </c>
      <c r="CO145" s="129">
        <f t="shared" si="46"/>
        <v>451929.84844424983</v>
      </c>
      <c r="CP145" s="111">
        <f t="shared" si="28"/>
        <v>109</v>
      </c>
    </row>
    <row r="146" spans="1:94" x14ac:dyDescent="0.25">
      <c r="A146" s="111">
        <f t="shared" si="37"/>
        <v>110</v>
      </c>
      <c r="B146" s="112">
        <f t="shared" si="38"/>
        <v>4.4999999999999998E-2</v>
      </c>
      <c r="C146" s="113">
        <f t="shared" si="39"/>
        <v>1543.2943421155098</v>
      </c>
      <c r="D146" s="114">
        <f t="shared" si="40"/>
        <v>2533.4265491294036</v>
      </c>
      <c r="E146" s="113">
        <f t="shared" si="54"/>
        <v>0</v>
      </c>
      <c r="F146" s="113"/>
      <c r="G146" s="113">
        <f t="shared" si="55"/>
        <v>0</v>
      </c>
      <c r="H146" s="113">
        <f t="shared" si="42"/>
        <v>990.13220701389378</v>
      </c>
      <c r="I146" s="147">
        <f t="shared" si="43"/>
        <v>410555.0256904554</v>
      </c>
      <c r="J146" s="20"/>
      <c r="N146" s="131"/>
      <c r="O146" s="133">
        <f t="shared" ref="O146:O155" si="56">O145-($O$144-$O$156)/12</f>
        <v>381743.99557814357</v>
      </c>
      <c r="P146" s="54"/>
      <c r="Q146" s="123">
        <f t="shared" si="48"/>
        <v>410555.0256904554</v>
      </c>
      <c r="R146" s="22"/>
      <c r="S146" s="145">
        <f>SUM($C$37:C146)</f>
        <v>189231.94609468986</v>
      </c>
      <c r="T146" s="127"/>
      <c r="U146" s="123">
        <f>SUM($CE$29:CE140)</f>
        <v>189231.94609468986</v>
      </c>
      <c r="V146" s="22"/>
      <c r="W146" s="146">
        <f>MONTHLYANALYSISWORKSHEET!P118</f>
        <v>3331.25</v>
      </c>
      <c r="X146" s="22"/>
      <c r="Y146" s="22"/>
      <c r="AD146" s="3" t="s">
        <v>45</v>
      </c>
      <c r="CC146">
        <f t="shared" si="34"/>
        <v>116</v>
      </c>
      <c r="CD146" s="2">
        <f t="shared" si="29"/>
        <v>4.4999999999999998E-2</v>
      </c>
      <c r="CE146" s="4">
        <f t="shared" si="30"/>
        <v>1520.8064642237716</v>
      </c>
      <c r="CF146" s="1">
        <f t="shared" si="31"/>
        <v>2533.4265491294036</v>
      </c>
      <c r="CG146" s="4">
        <f t="shared" si="32"/>
        <v>0</v>
      </c>
      <c r="CH146" s="4">
        <f t="shared" si="49"/>
        <v>0</v>
      </c>
      <c r="CI146" s="4">
        <f t="shared" si="35"/>
        <v>1012.620084905632</v>
      </c>
      <c r="CJ146" s="4">
        <f t="shared" si="33"/>
        <v>404535.77037476684</v>
      </c>
      <c r="CL146" s="129">
        <f t="shared" si="47"/>
        <v>782.40355011910742</v>
      </c>
      <c r="CM146" s="1">
        <f t="shared" si="44"/>
        <v>1266.7132745647018</v>
      </c>
      <c r="CN146" s="1">
        <f t="shared" si="45"/>
        <v>484.30972444559438</v>
      </c>
      <c r="CO146" s="129">
        <f t="shared" si="46"/>
        <v>451445.53871980426</v>
      </c>
      <c r="CP146" s="111">
        <f t="shared" si="28"/>
        <v>110</v>
      </c>
    </row>
    <row r="147" spans="1:94" x14ac:dyDescent="0.25">
      <c r="A147" s="111">
        <f t="shared" si="37"/>
        <v>111</v>
      </c>
      <c r="B147" s="112">
        <f t="shared" si="38"/>
        <v>4.4999999999999998E-2</v>
      </c>
      <c r="C147" s="113">
        <f t="shared" si="39"/>
        <v>1539.5813463392076</v>
      </c>
      <c r="D147" s="114">
        <f t="shared" si="40"/>
        <v>2533.4265491294036</v>
      </c>
      <c r="E147" s="113">
        <f t="shared" si="54"/>
        <v>0</v>
      </c>
      <c r="F147" s="113"/>
      <c r="G147" s="113">
        <f t="shared" si="55"/>
        <v>0</v>
      </c>
      <c r="H147" s="113">
        <f t="shared" si="42"/>
        <v>993.84520279019603</v>
      </c>
      <c r="I147" s="147">
        <f t="shared" si="43"/>
        <v>409561.18048766517</v>
      </c>
      <c r="J147" s="20"/>
      <c r="N147" s="131"/>
      <c r="O147" s="133">
        <f t="shared" si="56"/>
        <v>380412.79071949574</v>
      </c>
      <c r="P147" s="54"/>
      <c r="Q147" s="123">
        <f t="shared" si="48"/>
        <v>409561.18048766517</v>
      </c>
      <c r="R147" s="22"/>
      <c r="S147" s="145">
        <f>SUM($C$37:C147)</f>
        <v>190771.52744102906</v>
      </c>
      <c r="T147" s="127"/>
      <c r="U147" s="123">
        <f>SUM($CE$29:CE141)</f>
        <v>190771.52744102906</v>
      </c>
      <c r="V147" s="22"/>
      <c r="W147" s="146">
        <f>MONTHLYANALYSISWORKSHEET!P119</f>
        <v>3380</v>
      </c>
      <c r="X147" s="22"/>
      <c r="Y147" s="22"/>
      <c r="AD147" s="3" t="s">
        <v>45</v>
      </c>
      <c r="CC147">
        <f t="shared" si="34"/>
        <v>117</v>
      </c>
      <c r="CD147" s="2">
        <f t="shared" si="29"/>
        <v>4.4999999999999998E-2</v>
      </c>
      <c r="CE147" s="4">
        <f t="shared" si="30"/>
        <v>1517.0091389053757</v>
      </c>
      <c r="CF147" s="1">
        <f t="shared" si="31"/>
        <v>2533.4265491294036</v>
      </c>
      <c r="CG147" s="4">
        <f t="shared" si="32"/>
        <v>0</v>
      </c>
      <c r="CH147" s="4">
        <f t="shared" si="49"/>
        <v>0</v>
      </c>
      <c r="CI147" s="4">
        <f t="shared" si="35"/>
        <v>1016.4174102240279</v>
      </c>
      <c r="CJ147" s="4">
        <f t="shared" si="33"/>
        <v>403519.35296454281</v>
      </c>
      <c r="CL147" s="129">
        <f t="shared" si="47"/>
        <v>781.5650889086611</v>
      </c>
      <c r="CM147" s="1">
        <f t="shared" si="44"/>
        <v>1266.7132745647018</v>
      </c>
      <c r="CN147" s="1">
        <f t="shared" si="45"/>
        <v>485.14818565604071</v>
      </c>
      <c r="CO147" s="129">
        <f t="shared" si="46"/>
        <v>450960.3905341482</v>
      </c>
      <c r="CP147" s="111">
        <f t="shared" si="28"/>
        <v>111</v>
      </c>
    </row>
    <row r="148" spans="1:94" x14ac:dyDescent="0.25">
      <c r="A148" s="111">
        <f t="shared" si="37"/>
        <v>112</v>
      </c>
      <c r="B148" s="112">
        <f t="shared" si="38"/>
        <v>4.4999999999999998E-2</v>
      </c>
      <c r="C148" s="113">
        <f t="shared" si="39"/>
        <v>1535.8544268287444</v>
      </c>
      <c r="D148" s="114">
        <f t="shared" si="40"/>
        <v>2533.4265491294036</v>
      </c>
      <c r="E148" s="113">
        <f t="shared" si="54"/>
        <v>0</v>
      </c>
      <c r="F148" s="113"/>
      <c r="G148" s="113">
        <f t="shared" si="55"/>
        <v>0</v>
      </c>
      <c r="H148" s="113">
        <f t="shared" si="42"/>
        <v>997.5721223006592</v>
      </c>
      <c r="I148" s="147">
        <f t="shared" si="43"/>
        <v>408563.60836536449</v>
      </c>
      <c r="J148" s="20"/>
      <c r="N148" s="131"/>
      <c r="O148" s="133">
        <f t="shared" si="56"/>
        <v>379081.5858608479</v>
      </c>
      <c r="P148" s="54"/>
      <c r="Q148" s="123">
        <f t="shared" si="48"/>
        <v>408563.60836536449</v>
      </c>
      <c r="R148" s="22"/>
      <c r="S148" s="145">
        <f>SUM($C$37:C148)</f>
        <v>192307.3818678578</v>
      </c>
      <c r="T148" s="127"/>
      <c r="U148" s="123">
        <f>SUM($CE$29:CE142)</f>
        <v>192307.3818678578</v>
      </c>
      <c r="V148" s="22"/>
      <c r="W148" s="146">
        <f>MONTHLYANALYSISWORKSHEET!P120</f>
        <v>3423.3333333333335</v>
      </c>
      <c r="X148" s="22"/>
      <c r="Y148" s="22"/>
      <c r="AD148" s="3" t="s">
        <v>45</v>
      </c>
      <c r="CC148">
        <f t="shared" si="34"/>
        <v>118</v>
      </c>
      <c r="CD148" s="2">
        <f t="shared" si="29"/>
        <v>4.4999999999999998E-2</v>
      </c>
      <c r="CE148" s="4">
        <f t="shared" si="30"/>
        <v>1513.1975736170355</v>
      </c>
      <c r="CF148" s="1">
        <f t="shared" si="31"/>
        <v>2533.4265491294036</v>
      </c>
      <c r="CG148" s="4">
        <f t="shared" si="32"/>
        <v>0</v>
      </c>
      <c r="CH148" s="4">
        <f t="shared" si="49"/>
        <v>0</v>
      </c>
      <c r="CI148" s="4">
        <f t="shared" si="35"/>
        <v>1020.2289755123682</v>
      </c>
      <c r="CJ148" s="4">
        <f t="shared" si="33"/>
        <v>402499.12398903043</v>
      </c>
      <c r="CL148" s="129">
        <f t="shared" si="47"/>
        <v>780.72517611224407</v>
      </c>
      <c r="CM148" s="1">
        <f t="shared" si="44"/>
        <v>1266.7132745647018</v>
      </c>
      <c r="CN148" s="1">
        <f t="shared" si="45"/>
        <v>485.98809845245773</v>
      </c>
      <c r="CO148" s="129">
        <f t="shared" si="46"/>
        <v>450474.40243569575</v>
      </c>
      <c r="CP148" s="111">
        <f t="shared" si="28"/>
        <v>112</v>
      </c>
    </row>
    <row r="149" spans="1:94" x14ac:dyDescent="0.25">
      <c r="A149" s="111">
        <f t="shared" si="37"/>
        <v>113</v>
      </c>
      <c r="B149" s="112">
        <f t="shared" si="38"/>
        <v>4.4999999999999998E-2</v>
      </c>
      <c r="C149" s="113">
        <f t="shared" si="39"/>
        <v>1532.1135313701166</v>
      </c>
      <c r="D149" s="114">
        <f t="shared" si="40"/>
        <v>2533.4265491294036</v>
      </c>
      <c r="E149" s="113">
        <f t="shared" si="54"/>
        <v>0</v>
      </c>
      <c r="F149" s="113"/>
      <c r="G149" s="113">
        <f t="shared" si="55"/>
        <v>0</v>
      </c>
      <c r="H149" s="113">
        <f t="shared" si="42"/>
        <v>1001.313017759287</v>
      </c>
      <c r="I149" s="147">
        <f t="shared" si="43"/>
        <v>407562.29534760519</v>
      </c>
      <c r="J149" s="20"/>
      <c r="N149" s="131"/>
      <c r="O149" s="133">
        <f t="shared" si="56"/>
        <v>377750.38100220007</v>
      </c>
      <c r="P149" s="54"/>
      <c r="Q149" s="123">
        <f t="shared" si="48"/>
        <v>407562.29534760519</v>
      </c>
      <c r="R149" s="22"/>
      <c r="S149" s="145">
        <f>SUM($C$37:C149)</f>
        <v>193839.49539922792</v>
      </c>
      <c r="T149" s="127"/>
      <c r="U149" s="123">
        <f>SUM($CE$29:CE143)</f>
        <v>193839.49539922792</v>
      </c>
      <c r="V149" s="22"/>
      <c r="W149" s="146">
        <f>MONTHLYANALYSISWORKSHEET!P121</f>
        <v>3461.25</v>
      </c>
      <c r="X149" s="22"/>
      <c r="Y149" s="22"/>
      <c r="AD149" s="3" t="s">
        <v>45</v>
      </c>
      <c r="CC149">
        <f t="shared" si="34"/>
        <v>119</v>
      </c>
      <c r="CD149" s="2">
        <f t="shared" si="29"/>
        <v>4.4999999999999998E-2</v>
      </c>
      <c r="CE149" s="4">
        <f t="shared" si="30"/>
        <v>1509.3717149588638</v>
      </c>
      <c r="CF149" s="1">
        <f t="shared" si="31"/>
        <v>2533.4265491294036</v>
      </c>
      <c r="CG149" s="4">
        <f t="shared" si="32"/>
        <v>0</v>
      </c>
      <c r="CH149" s="4">
        <f t="shared" si="49"/>
        <v>0</v>
      </c>
      <c r="CI149" s="4">
        <f t="shared" si="35"/>
        <v>1024.0548341705398</v>
      </c>
      <c r="CJ149" s="4">
        <f t="shared" si="33"/>
        <v>401475.06915485987</v>
      </c>
      <c r="CL149" s="129">
        <f t="shared" si="47"/>
        <v>779.88380921679834</v>
      </c>
      <c r="CM149" s="1">
        <f t="shared" si="44"/>
        <v>1266.7132745647018</v>
      </c>
      <c r="CN149" s="1">
        <f t="shared" si="45"/>
        <v>486.82946534790347</v>
      </c>
      <c r="CO149" s="129">
        <f t="shared" si="46"/>
        <v>449987.57297034783</v>
      </c>
      <c r="CP149" s="111">
        <f t="shared" si="28"/>
        <v>113</v>
      </c>
    </row>
    <row r="150" spans="1:94" x14ac:dyDescent="0.25">
      <c r="A150" s="111">
        <f t="shared" si="37"/>
        <v>114</v>
      </c>
      <c r="B150" s="112">
        <f t="shared" si="38"/>
        <v>4.4999999999999998E-2</v>
      </c>
      <c r="C150" s="113">
        <f t="shared" si="39"/>
        <v>1528.3586075535193</v>
      </c>
      <c r="D150" s="114">
        <f t="shared" si="40"/>
        <v>2533.4265491294036</v>
      </c>
      <c r="E150" s="113">
        <f t="shared" si="54"/>
        <v>0</v>
      </c>
      <c r="F150" s="113"/>
      <c r="G150" s="113">
        <f t="shared" si="55"/>
        <v>0</v>
      </c>
      <c r="H150" s="113">
        <f t="shared" si="42"/>
        <v>1005.0679415758843</v>
      </c>
      <c r="I150" s="147">
        <f t="shared" si="43"/>
        <v>406557.2274060293</v>
      </c>
      <c r="J150" s="20"/>
      <c r="N150" s="131"/>
      <c r="O150" s="133">
        <f t="shared" si="56"/>
        <v>376419.17614355223</v>
      </c>
      <c r="P150" s="54"/>
      <c r="Q150" s="123">
        <f t="shared" si="48"/>
        <v>406557.2274060293</v>
      </c>
      <c r="R150" s="22"/>
      <c r="S150" s="145">
        <f>SUM($C$37:C150)</f>
        <v>195367.85400678145</v>
      </c>
      <c r="T150" s="127"/>
      <c r="U150" s="123">
        <f>SUM($CE$29:CE144)</f>
        <v>195367.85400678145</v>
      </c>
      <c r="V150" s="22"/>
      <c r="W150" s="146">
        <f>MONTHLYANALYSISWORKSHEET!P122</f>
        <v>3493.75</v>
      </c>
      <c r="X150" s="22"/>
      <c r="Y150" s="22"/>
      <c r="AD150" s="3" t="s">
        <v>45</v>
      </c>
      <c r="CC150">
        <f t="shared" si="34"/>
        <v>120</v>
      </c>
      <c r="CD150" s="2">
        <f t="shared" si="29"/>
        <v>4.4999999999999998E-2</v>
      </c>
      <c r="CE150" s="4">
        <f t="shared" si="30"/>
        <v>1505.5315093307245</v>
      </c>
      <c r="CF150" s="1">
        <f t="shared" si="31"/>
        <v>2533.4265491294036</v>
      </c>
      <c r="CG150" s="4">
        <f t="shared" si="32"/>
        <v>0</v>
      </c>
      <c r="CH150" s="4">
        <f t="shared" si="49"/>
        <v>0</v>
      </c>
      <c r="CI150" s="4">
        <f t="shared" si="35"/>
        <v>1027.8950397986791</v>
      </c>
      <c r="CJ150" s="4">
        <f t="shared" si="33"/>
        <v>400447.17411506118</v>
      </c>
      <c r="CL150" s="129">
        <f t="shared" si="47"/>
        <v>779.04098570491465</v>
      </c>
      <c r="CM150" s="1">
        <f t="shared" si="44"/>
        <v>1266.7132745647018</v>
      </c>
      <c r="CN150" s="1">
        <f t="shared" si="45"/>
        <v>487.67228885978716</v>
      </c>
      <c r="CO150" s="129">
        <f t="shared" si="46"/>
        <v>449499.90068148804</v>
      </c>
      <c r="CP150" s="111">
        <f t="shared" si="28"/>
        <v>114</v>
      </c>
    </row>
    <row r="151" spans="1:94" x14ac:dyDescent="0.25">
      <c r="A151" s="111">
        <f t="shared" si="37"/>
        <v>115</v>
      </c>
      <c r="B151" s="112">
        <f t="shared" si="38"/>
        <v>4.4999999999999998E-2</v>
      </c>
      <c r="C151" s="113">
        <f t="shared" si="39"/>
        <v>1524.5896027726099</v>
      </c>
      <c r="D151" s="114">
        <f t="shared" si="40"/>
        <v>2533.4265491294036</v>
      </c>
      <c r="E151" s="113">
        <f t="shared" si="54"/>
        <v>0</v>
      </c>
      <c r="F151" s="113"/>
      <c r="G151" s="113">
        <f t="shared" si="55"/>
        <v>0</v>
      </c>
      <c r="H151" s="113">
        <f t="shared" si="42"/>
        <v>1008.8369463567938</v>
      </c>
      <c r="I151" s="147">
        <f t="shared" si="43"/>
        <v>405548.39045967249</v>
      </c>
      <c r="J151" s="20"/>
      <c r="N151" s="131"/>
      <c r="O151" s="133">
        <f t="shared" si="56"/>
        <v>375087.9712849044</v>
      </c>
      <c r="P151" s="54"/>
      <c r="Q151" s="123">
        <f t="shared" si="48"/>
        <v>405548.39045967249</v>
      </c>
      <c r="R151" s="22"/>
      <c r="S151" s="145">
        <f>SUM($C$37:C151)</f>
        <v>196892.44360955406</v>
      </c>
      <c r="T151" s="127"/>
      <c r="U151" s="123">
        <f>SUM($CE$29:CE145)</f>
        <v>196892.44360955406</v>
      </c>
      <c r="V151" s="22"/>
      <c r="W151" s="146">
        <f>MONTHLYANALYSISWORKSHEET!P123</f>
        <v>3520.8333333333335</v>
      </c>
      <c r="X151" s="22"/>
      <c r="Y151" s="22"/>
      <c r="AD151" s="3" t="s">
        <v>45</v>
      </c>
      <c r="CC151">
        <f t="shared" si="34"/>
        <v>121</v>
      </c>
      <c r="CD151" s="2">
        <f t="shared" si="29"/>
        <v>4.4999999999999998E-2</v>
      </c>
      <c r="CE151" s="4">
        <f t="shared" si="30"/>
        <v>1501.6769029314792</v>
      </c>
      <c r="CF151" s="1">
        <f t="shared" si="31"/>
        <v>2533.4265491294036</v>
      </c>
      <c r="CG151" s="4">
        <f t="shared" si="32"/>
        <v>0</v>
      </c>
      <c r="CH151" s="4">
        <f t="shared" si="49"/>
        <v>0</v>
      </c>
      <c r="CI151" s="4">
        <f t="shared" si="35"/>
        <v>1031.7496461979244</v>
      </c>
      <c r="CJ151" s="4">
        <f t="shared" si="33"/>
        <v>399415.42446886323</v>
      </c>
      <c r="CL151" s="129">
        <f t="shared" si="47"/>
        <v>778.19670305482612</v>
      </c>
      <c r="CM151" s="1">
        <f t="shared" si="44"/>
        <v>1266.7132745647018</v>
      </c>
      <c r="CN151" s="1">
        <f t="shared" si="45"/>
        <v>488.51657150987569</v>
      </c>
      <c r="CO151" s="129">
        <f t="shared" si="46"/>
        <v>449011.38410997816</v>
      </c>
      <c r="CP151" s="111">
        <f t="shared" si="28"/>
        <v>115</v>
      </c>
    </row>
    <row r="152" spans="1:94" x14ac:dyDescent="0.25">
      <c r="A152" s="111">
        <f t="shared" si="37"/>
        <v>116</v>
      </c>
      <c r="B152" s="112">
        <f t="shared" si="38"/>
        <v>4.4999999999999998E-2</v>
      </c>
      <c r="C152" s="113">
        <f t="shared" si="39"/>
        <v>1520.8064642237716</v>
      </c>
      <c r="D152" s="114">
        <f t="shared" si="40"/>
        <v>2533.4265491294036</v>
      </c>
      <c r="E152" s="113">
        <f t="shared" si="54"/>
        <v>0</v>
      </c>
      <c r="F152" s="113"/>
      <c r="G152" s="113">
        <f t="shared" si="55"/>
        <v>0</v>
      </c>
      <c r="H152" s="113">
        <f t="shared" si="42"/>
        <v>1012.620084905632</v>
      </c>
      <c r="I152" s="147">
        <f t="shared" si="43"/>
        <v>404535.77037476684</v>
      </c>
      <c r="J152" s="20"/>
      <c r="N152" s="131"/>
      <c r="O152" s="133">
        <f t="shared" si="56"/>
        <v>373756.76642625657</v>
      </c>
      <c r="P152" s="54"/>
      <c r="Q152" s="123">
        <f t="shared" si="48"/>
        <v>404535.77037476684</v>
      </c>
      <c r="R152" s="22"/>
      <c r="S152" s="145">
        <f>SUM($C$37:C152)</f>
        <v>198413.25007377783</v>
      </c>
      <c r="T152" s="127"/>
      <c r="U152" s="123">
        <f>SUM($CE$29:CE146)</f>
        <v>198413.25007377783</v>
      </c>
      <c r="V152" s="22"/>
      <c r="W152" s="146">
        <f>MONTHLYANALYSISWORKSHEET!P124</f>
        <v>3542.5</v>
      </c>
      <c r="X152" s="22"/>
      <c r="Y152" s="22"/>
      <c r="AD152" s="3" t="s">
        <v>45</v>
      </c>
      <c r="CC152">
        <f t="shared" si="34"/>
        <v>122</v>
      </c>
      <c r="CD152" s="2">
        <f t="shared" si="29"/>
        <v>4.4999999999999998E-2</v>
      </c>
      <c r="CE152" s="4">
        <f t="shared" si="30"/>
        <v>1497.8078417582369</v>
      </c>
      <c r="CF152" s="1">
        <f t="shared" si="31"/>
        <v>2533.4265491294036</v>
      </c>
      <c r="CG152" s="4">
        <f t="shared" si="32"/>
        <v>0</v>
      </c>
      <c r="CH152" s="4">
        <f t="shared" si="49"/>
        <v>0</v>
      </c>
      <c r="CI152" s="4">
        <f t="shared" si="35"/>
        <v>1035.6187073711667</v>
      </c>
      <c r="CJ152" s="4">
        <f t="shared" si="33"/>
        <v>398379.80576149205</v>
      </c>
      <c r="CL152" s="129">
        <f t="shared" si="47"/>
        <v>777.35095874039962</v>
      </c>
      <c r="CM152" s="1">
        <f t="shared" si="44"/>
        <v>1266.7132745647018</v>
      </c>
      <c r="CN152" s="1">
        <f t="shared" si="45"/>
        <v>489.36231582430219</v>
      </c>
      <c r="CO152" s="129">
        <f t="shared" si="46"/>
        <v>448522.02179415384</v>
      </c>
      <c r="CP152" s="111">
        <f t="shared" si="28"/>
        <v>116</v>
      </c>
    </row>
    <row r="153" spans="1:94" x14ac:dyDescent="0.25">
      <c r="A153" s="111">
        <f t="shared" si="37"/>
        <v>117</v>
      </c>
      <c r="B153" s="112">
        <f t="shared" si="38"/>
        <v>4.4999999999999998E-2</v>
      </c>
      <c r="C153" s="113">
        <f t="shared" si="39"/>
        <v>1517.0091389053757</v>
      </c>
      <c r="D153" s="114">
        <f t="shared" si="40"/>
        <v>2533.4265491294036</v>
      </c>
      <c r="E153" s="113">
        <f t="shared" si="54"/>
        <v>0</v>
      </c>
      <c r="F153" s="113"/>
      <c r="G153" s="113">
        <f t="shared" si="55"/>
        <v>0</v>
      </c>
      <c r="H153" s="113">
        <f t="shared" si="42"/>
        <v>1016.4174102240279</v>
      </c>
      <c r="I153" s="147">
        <f t="shared" si="43"/>
        <v>403519.35296454281</v>
      </c>
      <c r="J153" s="20"/>
      <c r="N153" s="131"/>
      <c r="O153" s="133">
        <f t="shared" si="56"/>
        <v>372425.56156760873</v>
      </c>
      <c r="P153" s="54"/>
      <c r="Q153" s="123">
        <f t="shared" si="48"/>
        <v>403519.35296454281</v>
      </c>
      <c r="R153" s="22"/>
      <c r="S153" s="145">
        <f>SUM($C$37:C153)</f>
        <v>199930.25921268322</v>
      </c>
      <c r="T153" s="127"/>
      <c r="U153" s="123">
        <f>SUM($CE$29:CE147)</f>
        <v>199930.25921268322</v>
      </c>
      <c r="V153" s="22"/>
      <c r="W153" s="146">
        <f>MONTHLYANALYSISWORKSHEET!P125</f>
        <v>3558.75</v>
      </c>
      <c r="X153" s="22"/>
      <c r="Y153" s="22"/>
      <c r="AD153" s="3" t="s">
        <v>45</v>
      </c>
      <c r="CC153">
        <f t="shared" si="34"/>
        <v>123</v>
      </c>
      <c r="CD153" s="2">
        <f t="shared" si="29"/>
        <v>4.4999999999999998E-2</v>
      </c>
      <c r="CE153" s="4">
        <f t="shared" si="30"/>
        <v>1493.9242716055951</v>
      </c>
      <c r="CF153" s="1">
        <f t="shared" si="31"/>
        <v>2533.4265491294036</v>
      </c>
      <c r="CG153" s="4">
        <f t="shared" si="32"/>
        <v>0</v>
      </c>
      <c r="CH153" s="4">
        <f t="shared" si="49"/>
        <v>0</v>
      </c>
      <c r="CI153" s="4">
        <f t="shared" si="35"/>
        <v>1039.5022775238085</v>
      </c>
      <c r="CJ153" s="4">
        <f t="shared" si="33"/>
        <v>397340.30348396825</v>
      </c>
      <c r="CL153" s="129">
        <f t="shared" si="47"/>
        <v>776.50375023112883</v>
      </c>
      <c r="CM153" s="1">
        <f t="shared" si="44"/>
        <v>1266.7132745647018</v>
      </c>
      <c r="CN153" s="1">
        <f t="shared" si="45"/>
        <v>490.20952433357297</v>
      </c>
      <c r="CO153" s="129">
        <f t="shared" si="46"/>
        <v>448031.81226982025</v>
      </c>
      <c r="CP153" s="111">
        <f t="shared" ref="CP153:CP216" si="57">IF(CO152&lt;1,"",CP152+1)</f>
        <v>117</v>
      </c>
    </row>
    <row r="154" spans="1:94" x14ac:dyDescent="0.25">
      <c r="A154" s="111">
        <f t="shared" si="37"/>
        <v>118</v>
      </c>
      <c r="B154" s="112">
        <f t="shared" si="38"/>
        <v>4.4999999999999998E-2</v>
      </c>
      <c r="C154" s="113">
        <f t="shared" si="39"/>
        <v>1513.1975736170355</v>
      </c>
      <c r="D154" s="114">
        <f t="shared" si="40"/>
        <v>2533.4265491294036</v>
      </c>
      <c r="E154" s="113">
        <f t="shared" si="54"/>
        <v>0</v>
      </c>
      <c r="F154" s="113"/>
      <c r="G154" s="113">
        <f t="shared" si="55"/>
        <v>0</v>
      </c>
      <c r="H154" s="113">
        <f t="shared" si="42"/>
        <v>1020.2289755123682</v>
      </c>
      <c r="I154" s="147">
        <f t="shared" si="43"/>
        <v>402499.12398903043</v>
      </c>
      <c r="J154" s="20"/>
      <c r="N154" s="131"/>
      <c r="O154" s="133">
        <f t="shared" si="56"/>
        <v>371094.3567089609</v>
      </c>
      <c r="P154" s="54"/>
      <c r="Q154" s="123">
        <f t="shared" si="48"/>
        <v>402499.12398903043</v>
      </c>
      <c r="R154" s="22"/>
      <c r="S154" s="145">
        <f>SUM($C$37:C154)</f>
        <v>201443.45678630026</v>
      </c>
      <c r="T154" s="127"/>
      <c r="U154" s="123">
        <f>SUM($CE$29:CE148)</f>
        <v>201443.45678630026</v>
      </c>
      <c r="V154" s="22"/>
      <c r="W154" s="146">
        <f>MONTHLYANALYSISWORKSHEET!P126</f>
        <v>3569.5833333333335</v>
      </c>
      <c r="X154" s="22"/>
      <c r="Y154" s="22"/>
      <c r="AD154" s="3" t="s">
        <v>45</v>
      </c>
      <c r="CC154">
        <f t="shared" si="34"/>
        <v>124</v>
      </c>
      <c r="CD154" s="2">
        <f t="shared" si="29"/>
        <v>4.4999999999999998E-2</v>
      </c>
      <c r="CE154" s="4">
        <f t="shared" si="30"/>
        <v>1490.0261380648806</v>
      </c>
      <c r="CF154" s="1">
        <f t="shared" si="31"/>
        <v>2533.4265491294036</v>
      </c>
      <c r="CG154" s="4">
        <f t="shared" si="32"/>
        <v>0</v>
      </c>
      <c r="CH154" s="4">
        <f t="shared" si="49"/>
        <v>0</v>
      </c>
      <c r="CI154" s="4">
        <f t="shared" si="35"/>
        <v>1043.400411064523</v>
      </c>
      <c r="CJ154" s="4">
        <f t="shared" si="33"/>
        <v>396296.90307290375</v>
      </c>
      <c r="CL154" s="129">
        <f t="shared" si="47"/>
        <v>775.65507499212629</v>
      </c>
      <c r="CM154" s="1">
        <f t="shared" si="44"/>
        <v>1266.7132745647018</v>
      </c>
      <c r="CN154" s="1">
        <f t="shared" si="45"/>
        <v>491.05819957257552</v>
      </c>
      <c r="CO154" s="129">
        <f t="shared" si="46"/>
        <v>447540.7540702477</v>
      </c>
      <c r="CP154" s="111">
        <f t="shared" si="57"/>
        <v>118</v>
      </c>
    </row>
    <row r="155" spans="1:94" x14ac:dyDescent="0.25">
      <c r="A155" s="111">
        <f t="shared" si="37"/>
        <v>119</v>
      </c>
      <c r="B155" s="112">
        <f t="shared" si="38"/>
        <v>4.4999999999999998E-2</v>
      </c>
      <c r="C155" s="113">
        <f t="shared" si="39"/>
        <v>1509.3717149588638</v>
      </c>
      <c r="D155" s="114">
        <f t="shared" si="40"/>
        <v>2533.4265491294036</v>
      </c>
      <c r="E155" s="113">
        <f t="shared" si="54"/>
        <v>0</v>
      </c>
      <c r="F155" s="113"/>
      <c r="G155" s="113">
        <f t="shared" si="55"/>
        <v>0</v>
      </c>
      <c r="H155" s="113">
        <f t="shared" si="42"/>
        <v>1024.0548341705398</v>
      </c>
      <c r="I155" s="147">
        <f t="shared" si="43"/>
        <v>401475.06915485987</v>
      </c>
      <c r="J155" s="20"/>
      <c r="N155" s="131"/>
      <c r="O155" s="133">
        <f t="shared" si="56"/>
        <v>369763.15185031306</v>
      </c>
      <c r="P155" s="54"/>
      <c r="Q155" s="123">
        <f t="shared" si="48"/>
        <v>401475.06915485987</v>
      </c>
      <c r="R155" s="22"/>
      <c r="S155" s="145">
        <f>SUM($C$37:C155)</f>
        <v>202952.82850125912</v>
      </c>
      <c r="T155" s="127"/>
      <c r="U155" s="123">
        <f>SUM($CE$29:CE149)</f>
        <v>202952.82850125912</v>
      </c>
      <c r="V155" s="22"/>
      <c r="W155" s="146">
        <f>MONTHLYANALYSISWORKSHEET!P127</f>
        <v>3575</v>
      </c>
      <c r="X155" s="22"/>
      <c r="Y155" s="22"/>
      <c r="AD155" s="3" t="s">
        <v>45</v>
      </c>
      <c r="CC155">
        <f t="shared" si="34"/>
        <v>125</v>
      </c>
      <c r="CD155" s="2">
        <f t="shared" si="29"/>
        <v>4.4999999999999998E-2</v>
      </c>
      <c r="CE155" s="4">
        <f t="shared" si="30"/>
        <v>1486.113386523389</v>
      </c>
      <c r="CF155" s="1">
        <f t="shared" si="31"/>
        <v>2533.4265491294036</v>
      </c>
      <c r="CG155" s="4">
        <f t="shared" si="32"/>
        <v>0</v>
      </c>
      <c r="CH155" s="4">
        <f t="shared" si="49"/>
        <v>0</v>
      </c>
      <c r="CI155" s="4">
        <f t="shared" si="35"/>
        <v>1047.3131626060147</v>
      </c>
      <c r="CJ155" s="4">
        <f t="shared" si="33"/>
        <v>395249.58991029771</v>
      </c>
      <c r="CL155" s="129">
        <f t="shared" si="47"/>
        <v>774.8049304841162</v>
      </c>
      <c r="CM155" s="1">
        <f t="shared" si="44"/>
        <v>1266.7132745647018</v>
      </c>
      <c r="CN155" s="1">
        <f t="shared" si="45"/>
        <v>491.90834408058561</v>
      </c>
      <c r="CO155" s="129">
        <f t="shared" si="46"/>
        <v>447048.84572616708</v>
      </c>
      <c r="CP155" s="111">
        <f t="shared" si="57"/>
        <v>119</v>
      </c>
    </row>
    <row r="156" spans="1:94" x14ac:dyDescent="0.25">
      <c r="A156" s="111">
        <f t="shared" si="37"/>
        <v>120</v>
      </c>
      <c r="B156" s="112">
        <f t="shared" si="38"/>
        <v>4.4999999999999998E-2</v>
      </c>
      <c r="C156" s="113">
        <f t="shared" si="39"/>
        <v>1505.5315093307245</v>
      </c>
      <c r="D156" s="114">
        <f t="shared" si="40"/>
        <v>2533.4265491294036</v>
      </c>
      <c r="E156" s="113">
        <f t="shared" si="54"/>
        <v>0</v>
      </c>
      <c r="F156" s="113"/>
      <c r="G156" s="113">
        <f t="shared" si="55"/>
        <v>0</v>
      </c>
      <c r="H156" s="113">
        <f t="shared" si="42"/>
        <v>1027.8950397986791</v>
      </c>
      <c r="I156" s="147">
        <f t="shared" si="43"/>
        <v>400447.17411506118</v>
      </c>
      <c r="J156" s="20"/>
      <c r="N156" s="131">
        <v>10</v>
      </c>
      <c r="O156" s="133">
        <f>CO296</f>
        <v>368431.94699166541</v>
      </c>
      <c r="P156" s="54"/>
      <c r="Q156" s="123">
        <f t="shared" si="48"/>
        <v>400447.17411506118</v>
      </c>
      <c r="R156" s="22"/>
      <c r="S156" s="145">
        <f>SUM($C$37:C156)</f>
        <v>204458.36001058985</v>
      </c>
      <c r="T156" s="127">
        <v>10</v>
      </c>
      <c r="U156" s="123">
        <f>SUM($CE$29:CE150)</f>
        <v>204458.36001058985</v>
      </c>
      <c r="V156" s="22"/>
      <c r="W156" s="146">
        <f>MONTHLYANALYSISWORKSHEET!P128</f>
        <v>3575</v>
      </c>
      <c r="X156" s="22"/>
      <c r="Y156" s="22"/>
      <c r="AD156" s="3" t="s">
        <v>45</v>
      </c>
      <c r="CC156">
        <f t="shared" si="34"/>
        <v>126</v>
      </c>
      <c r="CD156" s="2">
        <f t="shared" si="29"/>
        <v>4.4999999999999998E-2</v>
      </c>
      <c r="CE156" s="4">
        <f t="shared" si="30"/>
        <v>1482.1859621636163</v>
      </c>
      <c r="CF156" s="1">
        <f t="shared" si="31"/>
        <v>2533.4265491294036</v>
      </c>
      <c r="CG156" s="4">
        <f t="shared" si="32"/>
        <v>0</v>
      </c>
      <c r="CH156" s="4">
        <f t="shared" si="49"/>
        <v>0</v>
      </c>
      <c r="CI156" s="4">
        <f t="shared" si="35"/>
        <v>1051.2405869657873</v>
      </c>
      <c r="CJ156" s="4">
        <f t="shared" si="33"/>
        <v>394198.3493233319</v>
      </c>
      <c r="CL156" s="129">
        <f t="shared" si="47"/>
        <v>773.95331416342674</v>
      </c>
      <c r="CM156" s="1">
        <f t="shared" si="44"/>
        <v>1266.7132745647018</v>
      </c>
      <c r="CN156" s="1">
        <f t="shared" si="45"/>
        <v>492.75996040127507</v>
      </c>
      <c r="CO156" s="129">
        <f t="shared" si="46"/>
        <v>446556.08576576581</v>
      </c>
      <c r="CP156" s="111">
        <f t="shared" si="57"/>
        <v>120</v>
      </c>
    </row>
    <row r="157" spans="1:94" x14ac:dyDescent="0.25">
      <c r="A157" s="111">
        <f t="shared" si="37"/>
        <v>121</v>
      </c>
      <c r="B157" s="112">
        <f t="shared" si="38"/>
        <v>4.4999999999999998E-2</v>
      </c>
      <c r="C157" s="113">
        <f t="shared" si="39"/>
        <v>1501.6769029314792</v>
      </c>
      <c r="D157" s="114">
        <f t="shared" si="40"/>
        <v>2533.4265491294036</v>
      </c>
      <c r="E157" s="113">
        <f t="shared" si="54"/>
        <v>0</v>
      </c>
      <c r="F157" s="113"/>
      <c r="G157" s="113">
        <f t="shared" si="55"/>
        <v>0</v>
      </c>
      <c r="H157" s="113">
        <f t="shared" si="42"/>
        <v>1031.7496461979244</v>
      </c>
      <c r="I157" s="147">
        <f t="shared" si="43"/>
        <v>399415.42446886323</v>
      </c>
      <c r="J157" s="20"/>
      <c r="N157" s="131"/>
      <c r="O157" s="133">
        <f>O156-($O$156-$O$168)/12</f>
        <v>367039.50640969322</v>
      </c>
      <c r="P157" s="54"/>
      <c r="Q157" s="123">
        <f t="shared" si="48"/>
        <v>399415.42446886323</v>
      </c>
      <c r="R157" s="22"/>
      <c r="S157" s="145">
        <f>SUM($C$37:C157)</f>
        <v>205960.03691352133</v>
      </c>
      <c r="T157" s="127"/>
      <c r="U157" s="123">
        <f>SUM($CE$29:CE151)</f>
        <v>205960.03691352133</v>
      </c>
      <c r="V157" s="22"/>
      <c r="W157" s="146">
        <f>MONTHLYANALYSISWORKSHEET!P129</f>
        <v>3634.5833333333335</v>
      </c>
      <c r="X157" s="22"/>
      <c r="Y157" s="22"/>
      <c r="AD157" s="3" t="s">
        <v>45</v>
      </c>
      <c r="CC157">
        <f t="shared" si="34"/>
        <v>127</v>
      </c>
      <c r="CD157" s="2">
        <f t="shared" si="29"/>
        <v>4.4999999999999998E-2</v>
      </c>
      <c r="CE157" s="4">
        <f t="shared" si="30"/>
        <v>1478.2438099624944</v>
      </c>
      <c r="CF157" s="1">
        <f t="shared" si="31"/>
        <v>2533.4265491294036</v>
      </c>
      <c r="CG157" s="4">
        <f t="shared" si="32"/>
        <v>0</v>
      </c>
      <c r="CH157" s="4">
        <f t="shared" si="49"/>
        <v>0</v>
      </c>
      <c r="CI157" s="4">
        <f t="shared" si="35"/>
        <v>1055.1827391669092</v>
      </c>
      <c r="CJ157" s="4">
        <f t="shared" si="33"/>
        <v>393143.16658416501</v>
      </c>
      <c r="CL157" s="129">
        <f t="shared" si="47"/>
        <v>773.10022348198208</v>
      </c>
      <c r="CM157" s="1">
        <f t="shared" si="44"/>
        <v>1266.7132745647018</v>
      </c>
      <c r="CN157" s="1">
        <f t="shared" si="45"/>
        <v>493.61305108271972</v>
      </c>
      <c r="CO157" s="129">
        <f t="shared" si="46"/>
        <v>446062.4727146831</v>
      </c>
      <c r="CP157" s="111">
        <f t="shared" si="57"/>
        <v>121</v>
      </c>
    </row>
    <row r="158" spans="1:94" x14ac:dyDescent="0.25">
      <c r="A158" s="111">
        <f t="shared" si="37"/>
        <v>122</v>
      </c>
      <c r="B158" s="112">
        <f t="shared" si="38"/>
        <v>4.4999999999999998E-2</v>
      </c>
      <c r="C158" s="113">
        <f t="shared" si="39"/>
        <v>1497.8078417582369</v>
      </c>
      <c r="D158" s="114">
        <f t="shared" si="40"/>
        <v>2533.4265491294036</v>
      </c>
      <c r="E158" s="113">
        <f t="shared" si="54"/>
        <v>0</v>
      </c>
      <c r="F158" s="113"/>
      <c r="G158" s="113">
        <f t="shared" si="55"/>
        <v>0</v>
      </c>
      <c r="H158" s="113">
        <f t="shared" si="42"/>
        <v>1035.6187073711667</v>
      </c>
      <c r="I158" s="147">
        <f t="shared" si="43"/>
        <v>398379.80576149205</v>
      </c>
      <c r="J158" s="20"/>
      <c r="N158" s="131"/>
      <c r="O158" s="133">
        <f t="shared" ref="O158:O167" si="58">O157-($O$156-$O$168)/12</f>
        <v>365647.06582772103</v>
      </c>
      <c r="P158" s="54"/>
      <c r="Q158" s="123">
        <f t="shared" si="48"/>
        <v>398379.80576149205</v>
      </c>
      <c r="R158" s="22"/>
      <c r="S158" s="145">
        <f>SUM($C$37:C158)</f>
        <v>207457.84475527957</v>
      </c>
      <c r="T158" s="127"/>
      <c r="U158" s="123">
        <f>SUM($CE$29:CE152)</f>
        <v>207457.84475527957</v>
      </c>
      <c r="V158" s="22"/>
      <c r="W158" s="146">
        <f>MONTHLYANALYSISWORKSHEET!P130</f>
        <v>3688.75</v>
      </c>
      <c r="X158" s="22"/>
      <c r="Y158" s="22"/>
      <c r="AD158" s="3" t="s">
        <v>45</v>
      </c>
      <c r="CC158">
        <f t="shared" si="34"/>
        <v>128</v>
      </c>
      <c r="CD158" s="2">
        <f t="shared" si="29"/>
        <v>4.4999999999999998E-2</v>
      </c>
      <c r="CE158" s="4">
        <f t="shared" si="30"/>
        <v>1474.2868746906186</v>
      </c>
      <c r="CF158" s="1">
        <f t="shared" si="31"/>
        <v>2533.4265491294036</v>
      </c>
      <c r="CG158" s="4">
        <f t="shared" si="32"/>
        <v>0</v>
      </c>
      <c r="CH158" s="4">
        <f t="shared" si="49"/>
        <v>0</v>
      </c>
      <c r="CI158" s="4">
        <f t="shared" si="35"/>
        <v>1059.1396744387851</v>
      </c>
      <c r="CJ158" s="4">
        <f t="shared" si="33"/>
        <v>392084.02690972621</v>
      </c>
      <c r="CL158" s="129">
        <f t="shared" si="47"/>
        <v>772.24565588729502</v>
      </c>
      <c r="CM158" s="1">
        <f t="shared" si="44"/>
        <v>1266.7132745647018</v>
      </c>
      <c r="CN158" s="1">
        <f t="shared" si="45"/>
        <v>494.46761867740679</v>
      </c>
      <c r="CO158" s="129">
        <f t="shared" si="46"/>
        <v>445568.00509600568</v>
      </c>
      <c r="CP158" s="111">
        <f t="shared" si="57"/>
        <v>122</v>
      </c>
    </row>
    <row r="159" spans="1:94" x14ac:dyDescent="0.25">
      <c r="A159" s="111">
        <f t="shared" si="37"/>
        <v>123</v>
      </c>
      <c r="B159" s="112">
        <f t="shared" si="38"/>
        <v>4.4999999999999998E-2</v>
      </c>
      <c r="C159" s="113">
        <f t="shared" si="39"/>
        <v>1493.9242716055951</v>
      </c>
      <c r="D159" s="114">
        <f t="shared" si="40"/>
        <v>2533.4265491294036</v>
      </c>
      <c r="E159" s="113">
        <f t="shared" si="54"/>
        <v>0</v>
      </c>
      <c r="F159" s="113"/>
      <c r="G159" s="113">
        <f t="shared" si="55"/>
        <v>0</v>
      </c>
      <c r="H159" s="113">
        <f t="shared" si="42"/>
        <v>1039.5022775238085</v>
      </c>
      <c r="I159" s="147">
        <f t="shared" si="43"/>
        <v>397340.30348396825</v>
      </c>
      <c r="J159" s="20"/>
      <c r="N159" s="131"/>
      <c r="O159" s="133">
        <f t="shared" si="58"/>
        <v>364254.62524574884</v>
      </c>
      <c r="P159" s="54"/>
      <c r="Q159" s="123">
        <f t="shared" si="48"/>
        <v>397340.30348396825</v>
      </c>
      <c r="R159" s="22"/>
      <c r="S159" s="145">
        <f>SUM($C$37:C159)</f>
        <v>208951.76902688516</v>
      </c>
      <c r="T159" s="127"/>
      <c r="U159" s="123">
        <f>SUM($CE$29:CE153)</f>
        <v>208951.76902688516</v>
      </c>
      <c r="V159" s="22"/>
      <c r="W159" s="146">
        <f>MONTHLYANALYSISWORKSHEET!P131</f>
        <v>3737.5</v>
      </c>
      <c r="X159" s="22"/>
      <c r="Y159" s="22"/>
      <c r="AD159" s="3" t="s">
        <v>45</v>
      </c>
      <c r="CC159">
        <f t="shared" si="34"/>
        <v>129</v>
      </c>
      <c r="CD159" s="2">
        <f t="shared" ref="CD159:CD222" si="59">IF(CJ158&lt;1,"",$CG$7)</f>
        <v>4.4999999999999998E-2</v>
      </c>
      <c r="CE159" s="4">
        <f t="shared" ref="CE159:CE222" si="60">IF(CJ158&lt;1,"",(CJ158*(CD159*30)/360))</f>
        <v>1470.3151009114731</v>
      </c>
      <c r="CF159" s="1">
        <f t="shared" ref="CF159:CF222" si="61">IF(CJ158&lt;1,"",$CG$9)</f>
        <v>2533.4265491294036</v>
      </c>
      <c r="CG159" s="4">
        <f t="shared" ref="CG159:CG222" si="62">IF(CJ158&lt;1,"",$CG$12)</f>
        <v>0</v>
      </c>
      <c r="CH159" s="4">
        <f t="shared" si="49"/>
        <v>0</v>
      </c>
      <c r="CI159" s="4">
        <f t="shared" si="35"/>
        <v>1063.1114482179305</v>
      </c>
      <c r="CJ159" s="4">
        <f t="shared" ref="CJ159:CJ222" si="63">IF(CJ158-CI159&lt;1,0,CJ158-CI159)</f>
        <v>391020.91546150827</v>
      </c>
      <c r="CL159" s="129">
        <f t="shared" si="47"/>
        <v>771.38960882245976</v>
      </c>
      <c r="CM159" s="1">
        <f t="shared" si="44"/>
        <v>1266.7132745647018</v>
      </c>
      <c r="CN159" s="1">
        <f t="shared" si="45"/>
        <v>495.32366574224204</v>
      </c>
      <c r="CO159" s="129">
        <f t="shared" si="46"/>
        <v>445072.68143026344</v>
      </c>
      <c r="CP159" s="111">
        <f t="shared" si="57"/>
        <v>123</v>
      </c>
    </row>
    <row r="160" spans="1:94" x14ac:dyDescent="0.25">
      <c r="A160" s="111">
        <f t="shared" si="37"/>
        <v>124</v>
      </c>
      <c r="B160" s="112">
        <f t="shared" si="38"/>
        <v>4.4999999999999998E-2</v>
      </c>
      <c r="C160" s="113">
        <f t="shared" si="39"/>
        <v>1490.0261380648806</v>
      </c>
      <c r="D160" s="114">
        <f t="shared" si="40"/>
        <v>2533.4265491294036</v>
      </c>
      <c r="E160" s="113">
        <f t="shared" si="54"/>
        <v>0</v>
      </c>
      <c r="F160" s="113"/>
      <c r="G160" s="113">
        <f t="shared" si="55"/>
        <v>0</v>
      </c>
      <c r="H160" s="113">
        <f t="shared" si="42"/>
        <v>1043.400411064523</v>
      </c>
      <c r="I160" s="147">
        <f t="shared" si="43"/>
        <v>396296.90307290375</v>
      </c>
      <c r="J160" s="20"/>
      <c r="N160" s="131"/>
      <c r="O160" s="133">
        <f t="shared" si="58"/>
        <v>362862.18466377666</v>
      </c>
      <c r="P160" s="54"/>
      <c r="Q160" s="123">
        <f t="shared" si="48"/>
        <v>396296.90307290375</v>
      </c>
      <c r="R160" s="22"/>
      <c r="S160" s="145">
        <f>SUM($C$37:C160)</f>
        <v>210441.79516495005</v>
      </c>
      <c r="T160" s="127"/>
      <c r="U160" s="123">
        <f>SUM($CE$29:CE154)</f>
        <v>210441.79516495005</v>
      </c>
      <c r="V160" s="22"/>
      <c r="W160" s="146">
        <f>MONTHLYANALYSISWORKSHEET!P132</f>
        <v>3780.8333333333335</v>
      </c>
      <c r="X160" s="22"/>
      <c r="Y160" s="22"/>
      <c r="AD160" s="3" t="s">
        <v>45</v>
      </c>
      <c r="CC160">
        <f t="shared" ref="CC160:CC223" si="64">SUM(CC159+1)</f>
        <v>130</v>
      </c>
      <c r="CD160" s="2">
        <f t="shared" si="59"/>
        <v>4.4999999999999998E-2</v>
      </c>
      <c r="CE160" s="4">
        <f t="shared" si="60"/>
        <v>1466.3284329806559</v>
      </c>
      <c r="CF160" s="1">
        <f t="shared" si="61"/>
        <v>2533.4265491294036</v>
      </c>
      <c r="CG160" s="4">
        <f t="shared" si="62"/>
        <v>0</v>
      </c>
      <c r="CH160" s="4">
        <f t="shared" si="49"/>
        <v>0</v>
      </c>
      <c r="CI160" s="4">
        <f t="shared" ref="CI160:CI223" si="65">IF(CJ159&lt;1,0,(CF160+CG160+CH160)-CE160)</f>
        <v>1067.0981161487477</v>
      </c>
      <c r="CJ160" s="4">
        <f t="shared" si="63"/>
        <v>389953.81734535954</v>
      </c>
      <c r="CL160" s="129">
        <f t="shared" si="47"/>
        <v>770.53207972614359</v>
      </c>
      <c r="CM160" s="1">
        <f t="shared" si="44"/>
        <v>1266.7132745647018</v>
      </c>
      <c r="CN160" s="1">
        <f t="shared" si="45"/>
        <v>496.18119483855821</v>
      </c>
      <c r="CO160" s="129">
        <f t="shared" si="46"/>
        <v>444576.5002354249</v>
      </c>
      <c r="CP160" s="111">
        <f t="shared" si="57"/>
        <v>124</v>
      </c>
    </row>
    <row r="161" spans="1:94" x14ac:dyDescent="0.25">
      <c r="A161" s="111">
        <f t="shared" si="37"/>
        <v>125</v>
      </c>
      <c r="B161" s="112">
        <f t="shared" si="38"/>
        <v>4.4999999999999998E-2</v>
      </c>
      <c r="C161" s="113">
        <f t="shared" si="39"/>
        <v>1486.113386523389</v>
      </c>
      <c r="D161" s="114">
        <f t="shared" si="40"/>
        <v>2533.4265491294036</v>
      </c>
      <c r="E161" s="113">
        <f t="shared" si="54"/>
        <v>0</v>
      </c>
      <c r="F161" s="113"/>
      <c r="G161" s="113">
        <f t="shared" si="55"/>
        <v>0</v>
      </c>
      <c r="H161" s="113">
        <f t="shared" si="42"/>
        <v>1047.3131626060147</v>
      </c>
      <c r="I161" s="147">
        <f t="shared" si="43"/>
        <v>395249.58991029771</v>
      </c>
      <c r="J161" s="20"/>
      <c r="N161" s="131"/>
      <c r="O161" s="133">
        <f t="shared" si="58"/>
        <v>361469.74408180447</v>
      </c>
      <c r="P161" s="54"/>
      <c r="Q161" s="123">
        <f t="shared" si="48"/>
        <v>395249.58991029771</v>
      </c>
      <c r="R161" s="22"/>
      <c r="S161" s="145">
        <f>SUM($C$37:C161)</f>
        <v>211927.90855147343</v>
      </c>
      <c r="T161" s="127"/>
      <c r="U161" s="123">
        <f>SUM($CE$29:CE155)</f>
        <v>211927.90855147343</v>
      </c>
      <c r="V161" s="22"/>
      <c r="W161" s="146">
        <f>MONTHLYANALYSISWORKSHEET!P133</f>
        <v>3818.75</v>
      </c>
      <c r="X161" s="22"/>
      <c r="Y161" s="22"/>
      <c r="AD161" s="3" t="s">
        <v>45</v>
      </c>
      <c r="CC161">
        <f t="shared" si="64"/>
        <v>131</v>
      </c>
      <c r="CD161" s="2">
        <f t="shared" si="59"/>
        <v>4.4999999999999998E-2</v>
      </c>
      <c r="CE161" s="4">
        <f t="shared" si="60"/>
        <v>1462.3268150450981</v>
      </c>
      <c r="CF161" s="1">
        <f t="shared" si="61"/>
        <v>2533.4265491294036</v>
      </c>
      <c r="CG161" s="4">
        <f t="shared" si="62"/>
        <v>0</v>
      </c>
      <c r="CH161" s="4">
        <f t="shared" si="49"/>
        <v>0</v>
      </c>
      <c r="CI161" s="4">
        <f t="shared" si="65"/>
        <v>1071.0997340843055</v>
      </c>
      <c r="CJ161" s="4">
        <f t="shared" si="63"/>
        <v>388882.71761127521</v>
      </c>
      <c r="CL161" s="129">
        <f t="shared" si="47"/>
        <v>769.6730660325793</v>
      </c>
      <c r="CM161" s="1">
        <f t="shared" si="44"/>
        <v>1266.7132745647018</v>
      </c>
      <c r="CN161" s="1">
        <f t="shared" si="45"/>
        <v>497.04020853212251</v>
      </c>
      <c r="CO161" s="129">
        <f t="shared" si="46"/>
        <v>444079.46002689278</v>
      </c>
      <c r="CP161" s="111">
        <f t="shared" si="57"/>
        <v>125</v>
      </c>
    </row>
    <row r="162" spans="1:94" x14ac:dyDescent="0.25">
      <c r="A162" s="111">
        <f t="shared" si="37"/>
        <v>126</v>
      </c>
      <c r="B162" s="112">
        <f t="shared" si="38"/>
        <v>4.4999999999999998E-2</v>
      </c>
      <c r="C162" s="113">
        <f t="shared" si="39"/>
        <v>1482.1859621636163</v>
      </c>
      <c r="D162" s="114">
        <f t="shared" si="40"/>
        <v>2533.4265491294036</v>
      </c>
      <c r="E162" s="113">
        <f t="shared" si="54"/>
        <v>0</v>
      </c>
      <c r="F162" s="113"/>
      <c r="G162" s="113">
        <f t="shared" si="55"/>
        <v>0</v>
      </c>
      <c r="H162" s="113">
        <f t="shared" si="42"/>
        <v>1051.2405869657873</v>
      </c>
      <c r="I162" s="147">
        <f t="shared" si="43"/>
        <v>394198.3493233319</v>
      </c>
      <c r="J162" s="20"/>
      <c r="N162" s="131"/>
      <c r="O162" s="133">
        <f t="shared" si="58"/>
        <v>360077.30349983228</v>
      </c>
      <c r="P162" s="54"/>
      <c r="Q162" s="123">
        <f t="shared" si="48"/>
        <v>394198.3493233319</v>
      </c>
      <c r="R162" s="22"/>
      <c r="S162" s="145">
        <f>SUM($C$37:C162)</f>
        <v>213410.09451363704</v>
      </c>
      <c r="T162" s="127"/>
      <c r="U162" s="123">
        <f>SUM($CE$29:CE156)</f>
        <v>213410.09451363704</v>
      </c>
      <c r="V162" s="22"/>
      <c r="W162" s="146">
        <f>MONTHLYANALYSISWORKSHEET!P134</f>
        <v>3851.25</v>
      </c>
      <c r="X162" s="22"/>
      <c r="Y162" s="22"/>
      <c r="AD162" s="3" t="s">
        <v>45</v>
      </c>
      <c r="CC162">
        <f t="shared" si="64"/>
        <v>132</v>
      </c>
      <c r="CD162" s="2">
        <f t="shared" si="59"/>
        <v>4.4999999999999998E-2</v>
      </c>
      <c r="CE162" s="4">
        <f t="shared" si="60"/>
        <v>1458.3101910422818</v>
      </c>
      <c r="CF162" s="1">
        <f t="shared" si="61"/>
        <v>2533.4265491294036</v>
      </c>
      <c r="CG162" s="4">
        <f t="shared" si="62"/>
        <v>0</v>
      </c>
      <c r="CH162" s="4">
        <f t="shared" si="49"/>
        <v>0</v>
      </c>
      <c r="CI162" s="4">
        <f t="shared" si="65"/>
        <v>1075.1163580871219</v>
      </c>
      <c r="CJ162" s="4">
        <f t="shared" si="63"/>
        <v>387807.6012531881</v>
      </c>
      <c r="CL162" s="129">
        <f t="shared" si="47"/>
        <v>768.81256517155805</v>
      </c>
      <c r="CM162" s="1">
        <f t="shared" si="44"/>
        <v>1266.7132745647018</v>
      </c>
      <c r="CN162" s="1">
        <f t="shared" si="45"/>
        <v>497.90070939314376</v>
      </c>
      <c r="CO162" s="129">
        <f t="shared" si="46"/>
        <v>443581.55931749963</v>
      </c>
      <c r="CP162" s="111">
        <f t="shared" si="57"/>
        <v>126</v>
      </c>
    </row>
    <row r="163" spans="1:94" x14ac:dyDescent="0.25">
      <c r="A163" s="111">
        <f t="shared" si="37"/>
        <v>127</v>
      </c>
      <c r="B163" s="112">
        <f t="shared" si="38"/>
        <v>4.4999999999999998E-2</v>
      </c>
      <c r="C163" s="113">
        <f t="shared" si="39"/>
        <v>1478.2438099624944</v>
      </c>
      <c r="D163" s="114">
        <f t="shared" si="40"/>
        <v>2533.4265491294036</v>
      </c>
      <c r="E163" s="113">
        <f t="shared" si="54"/>
        <v>0</v>
      </c>
      <c r="F163" s="113"/>
      <c r="G163" s="113">
        <f t="shared" si="55"/>
        <v>0</v>
      </c>
      <c r="H163" s="113">
        <f t="shared" si="42"/>
        <v>1055.1827391669092</v>
      </c>
      <c r="I163" s="147">
        <f t="shared" si="43"/>
        <v>393143.16658416501</v>
      </c>
      <c r="J163" s="20"/>
      <c r="N163" s="131"/>
      <c r="O163" s="133">
        <f t="shared" si="58"/>
        <v>358684.8629178601</v>
      </c>
      <c r="P163" s="54"/>
      <c r="Q163" s="123">
        <f t="shared" si="48"/>
        <v>393143.16658416501</v>
      </c>
      <c r="R163" s="22"/>
      <c r="S163" s="145">
        <f>SUM($C$37:C163)</f>
        <v>214888.33832359954</v>
      </c>
      <c r="T163" s="127"/>
      <c r="U163" s="123">
        <f>SUM($CE$29:CE157)</f>
        <v>214888.33832359954</v>
      </c>
      <c r="V163" s="22"/>
      <c r="W163" s="146">
        <f>MONTHLYANALYSISWORKSHEET!P135</f>
        <v>3878.3333333333335</v>
      </c>
      <c r="X163" s="22"/>
      <c r="Y163" s="22"/>
      <c r="AD163" s="3" t="s">
        <v>45</v>
      </c>
      <c r="CC163">
        <f t="shared" si="64"/>
        <v>133</v>
      </c>
      <c r="CD163" s="2">
        <f t="shared" si="59"/>
        <v>4.4999999999999998E-2</v>
      </c>
      <c r="CE163" s="4">
        <f t="shared" si="60"/>
        <v>1454.2785046994552</v>
      </c>
      <c r="CF163" s="1">
        <f t="shared" si="61"/>
        <v>2533.4265491294036</v>
      </c>
      <c r="CG163" s="4">
        <f t="shared" si="62"/>
        <v>0</v>
      </c>
      <c r="CH163" s="4">
        <f t="shared" si="49"/>
        <v>0</v>
      </c>
      <c r="CI163" s="4">
        <f t="shared" si="65"/>
        <v>1079.1480444299484</v>
      </c>
      <c r="CJ163" s="4">
        <f t="shared" si="63"/>
        <v>386728.45320875815</v>
      </c>
      <c r="CL163" s="129">
        <f t="shared" si="47"/>
        <v>767.95057456842119</v>
      </c>
      <c r="CM163" s="1">
        <f t="shared" si="44"/>
        <v>1266.7132745647018</v>
      </c>
      <c r="CN163" s="1">
        <f t="shared" si="45"/>
        <v>498.76269999628062</v>
      </c>
      <c r="CO163" s="129">
        <f t="shared" si="46"/>
        <v>443082.79661750334</v>
      </c>
      <c r="CP163" s="111">
        <f t="shared" si="57"/>
        <v>127</v>
      </c>
    </row>
    <row r="164" spans="1:94" x14ac:dyDescent="0.25">
      <c r="A164" s="111">
        <f t="shared" si="37"/>
        <v>128</v>
      </c>
      <c r="B164" s="112">
        <f t="shared" si="38"/>
        <v>4.4999999999999998E-2</v>
      </c>
      <c r="C164" s="113">
        <f t="shared" si="39"/>
        <v>1474.2868746906186</v>
      </c>
      <c r="D164" s="114">
        <f t="shared" si="40"/>
        <v>2533.4265491294036</v>
      </c>
      <c r="E164" s="113">
        <f t="shared" si="54"/>
        <v>0</v>
      </c>
      <c r="F164" s="113"/>
      <c r="G164" s="113">
        <f t="shared" si="55"/>
        <v>0</v>
      </c>
      <c r="H164" s="113">
        <f t="shared" si="42"/>
        <v>1059.1396744387851</v>
      </c>
      <c r="I164" s="147">
        <f t="shared" si="43"/>
        <v>392084.02690972621</v>
      </c>
      <c r="J164" s="20"/>
      <c r="N164" s="131"/>
      <c r="O164" s="133">
        <f t="shared" si="58"/>
        <v>357292.42233588791</v>
      </c>
      <c r="P164" s="54"/>
      <c r="Q164" s="123">
        <f t="shared" si="48"/>
        <v>392084.02690972621</v>
      </c>
      <c r="R164" s="22"/>
      <c r="S164" s="145">
        <f>SUM($C$37:C164)</f>
        <v>216362.62519829016</v>
      </c>
      <c r="T164" s="127"/>
      <c r="U164" s="123">
        <f>SUM($CE$29:CE158)</f>
        <v>216362.62519829016</v>
      </c>
      <c r="V164" s="22"/>
      <c r="W164" s="146">
        <f>MONTHLYANALYSISWORKSHEET!P136</f>
        <v>3900</v>
      </c>
      <c r="X164" s="22"/>
      <c r="Y164" s="22"/>
      <c r="AD164" s="3" t="s">
        <v>45</v>
      </c>
      <c r="CC164">
        <f t="shared" si="64"/>
        <v>134</v>
      </c>
      <c r="CD164" s="2">
        <f t="shared" si="59"/>
        <v>4.4999999999999998E-2</v>
      </c>
      <c r="CE164" s="4">
        <f t="shared" si="60"/>
        <v>1450.2316995328429</v>
      </c>
      <c r="CF164" s="1">
        <f t="shared" si="61"/>
        <v>2533.4265491294036</v>
      </c>
      <c r="CG164" s="4">
        <f t="shared" si="62"/>
        <v>0</v>
      </c>
      <c r="CH164" s="4">
        <f t="shared" si="49"/>
        <v>0</v>
      </c>
      <c r="CI164" s="4">
        <f t="shared" si="65"/>
        <v>1083.1948495965607</v>
      </c>
      <c r="CJ164" s="4">
        <f t="shared" si="63"/>
        <v>385645.25835916161</v>
      </c>
      <c r="CL164" s="129">
        <f t="shared" si="47"/>
        <v>767.08709164405263</v>
      </c>
      <c r="CM164" s="1">
        <f t="shared" si="44"/>
        <v>1266.7132745647018</v>
      </c>
      <c r="CN164" s="1">
        <f t="shared" si="45"/>
        <v>499.62618292064917</v>
      </c>
      <c r="CO164" s="129">
        <f t="shared" si="46"/>
        <v>442583.17043458269</v>
      </c>
      <c r="CP164" s="111">
        <f t="shared" si="57"/>
        <v>128</v>
      </c>
    </row>
    <row r="165" spans="1:94" x14ac:dyDescent="0.25">
      <c r="A165" s="111">
        <f t="shared" si="37"/>
        <v>129</v>
      </c>
      <c r="B165" s="112">
        <f t="shared" si="38"/>
        <v>4.4999999999999998E-2</v>
      </c>
      <c r="C165" s="113">
        <f t="shared" si="39"/>
        <v>1470.3151009114731</v>
      </c>
      <c r="D165" s="114">
        <f t="shared" si="40"/>
        <v>2533.4265491294036</v>
      </c>
      <c r="E165" s="113">
        <f t="shared" si="54"/>
        <v>0</v>
      </c>
      <c r="F165" s="113"/>
      <c r="G165" s="113">
        <f t="shared" si="55"/>
        <v>0</v>
      </c>
      <c r="H165" s="113">
        <f t="shared" si="42"/>
        <v>1063.1114482179305</v>
      </c>
      <c r="I165" s="147">
        <f t="shared" si="43"/>
        <v>391020.91546150827</v>
      </c>
      <c r="J165" s="20"/>
      <c r="N165" s="131"/>
      <c r="O165" s="133">
        <f t="shared" si="58"/>
        <v>355899.98175391572</v>
      </c>
      <c r="P165" s="54"/>
      <c r="Q165" s="123">
        <f t="shared" si="48"/>
        <v>391020.91546150827</v>
      </c>
      <c r="R165" s="22"/>
      <c r="S165" s="145">
        <f>SUM($C$37:C165)</f>
        <v>217832.94029920164</v>
      </c>
      <c r="T165" s="127"/>
      <c r="U165" s="123">
        <f>SUM($CE$29:CE159)</f>
        <v>217832.94029920164</v>
      </c>
      <c r="V165" s="22"/>
      <c r="W165" s="146">
        <f>MONTHLYANALYSISWORKSHEET!P137</f>
        <v>3916.25</v>
      </c>
      <c r="X165" s="22"/>
      <c r="Y165" s="22"/>
      <c r="AD165" s="3" t="s">
        <v>45</v>
      </c>
      <c r="CC165">
        <f t="shared" si="64"/>
        <v>135</v>
      </c>
      <c r="CD165" s="2">
        <f t="shared" si="59"/>
        <v>4.4999999999999998E-2</v>
      </c>
      <c r="CE165" s="4">
        <f t="shared" si="60"/>
        <v>1446.1697188468559</v>
      </c>
      <c r="CF165" s="1">
        <f t="shared" si="61"/>
        <v>2533.4265491294036</v>
      </c>
      <c r="CG165" s="4">
        <f t="shared" si="62"/>
        <v>0</v>
      </c>
      <c r="CH165" s="4">
        <f t="shared" si="49"/>
        <v>0</v>
      </c>
      <c r="CI165" s="4">
        <f t="shared" si="65"/>
        <v>1087.2568302825478</v>
      </c>
      <c r="CJ165" s="4">
        <f t="shared" si="63"/>
        <v>384558.00152887905</v>
      </c>
      <c r="CL165" s="129">
        <f t="shared" si="47"/>
        <v>766.22211381487125</v>
      </c>
      <c r="CM165" s="1">
        <f t="shared" si="44"/>
        <v>1266.7132745647018</v>
      </c>
      <c r="CN165" s="1">
        <f t="shared" si="45"/>
        <v>500.49116074983056</v>
      </c>
      <c r="CO165" s="129">
        <f t="shared" si="46"/>
        <v>442082.67927383288</v>
      </c>
      <c r="CP165" s="111">
        <f t="shared" si="57"/>
        <v>129</v>
      </c>
    </row>
    <row r="166" spans="1:94" x14ac:dyDescent="0.25">
      <c r="A166" s="111">
        <f t="shared" ref="A166:A229" si="66">IF(I165&lt;1,"",A165+1)</f>
        <v>130</v>
      </c>
      <c r="B166" s="112">
        <f t="shared" ref="B166:B229" si="67">IF(I165&lt;1,"",$E$7)</f>
        <v>4.4999999999999998E-2</v>
      </c>
      <c r="C166" s="113">
        <f t="shared" ref="C166:C229" si="68">IF(I165&lt;1,0,(I165*(B166*30)/360))</f>
        <v>1466.3284329806559</v>
      </c>
      <c r="D166" s="114">
        <f t="shared" ref="D166:D229" si="69">IF(I165 &gt; 1, IF(I165-D165&lt;1,(I165+C166),$E$9), 0)</f>
        <v>2533.4265491294036</v>
      </c>
      <c r="E166" s="113">
        <f t="shared" si="54"/>
        <v>0</v>
      </c>
      <c r="F166" s="113"/>
      <c r="G166" s="113">
        <f t="shared" si="55"/>
        <v>0</v>
      </c>
      <c r="H166" s="113">
        <f t="shared" ref="H166:H229" si="70">IF(I165&lt;1,0,IF((D166+E166+G166)-C166&gt;=(I165),(I165),(D166+E166+G166)-C166))</f>
        <v>1067.0981161487477</v>
      </c>
      <c r="I166" s="147">
        <f t="shared" ref="I166:I229" si="71">IF(I165-H166&lt;1,0,I165-H166)</f>
        <v>389953.81734535954</v>
      </c>
      <c r="J166" s="20"/>
      <c r="N166" s="131"/>
      <c r="O166" s="133">
        <f t="shared" si="58"/>
        <v>354507.54117194354</v>
      </c>
      <c r="P166" s="54"/>
      <c r="Q166" s="123">
        <f t="shared" si="48"/>
        <v>389953.81734535954</v>
      </c>
      <c r="R166" s="22"/>
      <c r="S166" s="145">
        <f>SUM($C$37:C166)</f>
        <v>219299.2687321823</v>
      </c>
      <c r="T166" s="127"/>
      <c r="U166" s="123">
        <f>SUM($CE$29:CE160)</f>
        <v>219299.2687321823</v>
      </c>
      <c r="V166" s="22"/>
      <c r="W166" s="146">
        <f>MONTHLYANALYSISWORKSHEET!P138</f>
        <v>3927.0833333333335</v>
      </c>
      <c r="X166" s="22"/>
      <c r="Y166" s="22"/>
      <c r="AD166" s="3" t="s">
        <v>45</v>
      </c>
      <c r="CC166">
        <f t="shared" si="64"/>
        <v>136</v>
      </c>
      <c r="CD166" s="2">
        <f t="shared" si="59"/>
        <v>4.4999999999999998E-2</v>
      </c>
      <c r="CE166" s="4">
        <f t="shared" si="60"/>
        <v>1442.0925057332963</v>
      </c>
      <c r="CF166" s="1">
        <f t="shared" si="61"/>
        <v>2533.4265491294036</v>
      </c>
      <c r="CG166" s="4">
        <f t="shared" si="62"/>
        <v>0</v>
      </c>
      <c r="CH166" s="4">
        <f t="shared" si="49"/>
        <v>0</v>
      </c>
      <c r="CI166" s="4">
        <f t="shared" si="65"/>
        <v>1091.3340433961073</v>
      </c>
      <c r="CJ166" s="4">
        <f t="shared" si="63"/>
        <v>383466.66748548293</v>
      </c>
      <c r="CL166" s="129">
        <f t="shared" si="47"/>
        <v>765.35563849282323</v>
      </c>
      <c r="CM166" s="1">
        <f t="shared" ref="CM166:CM229" si="72">$D$37/2</f>
        <v>1266.7132745647018</v>
      </c>
      <c r="CN166" s="1">
        <f t="shared" ref="CN166:CN229" si="73">CM166-CL166</f>
        <v>501.35763607187857</v>
      </c>
      <c r="CO166" s="129">
        <f t="shared" ref="CO166:CO229" si="74">IF(CO165-CN166&lt;0,0,CO165-CN166)</f>
        <v>441581.32163776102</v>
      </c>
      <c r="CP166" s="111">
        <f t="shared" si="57"/>
        <v>130</v>
      </c>
    </row>
    <row r="167" spans="1:94" x14ac:dyDescent="0.25">
      <c r="A167" s="111">
        <f t="shared" si="66"/>
        <v>131</v>
      </c>
      <c r="B167" s="112">
        <f t="shared" si="67"/>
        <v>4.4999999999999998E-2</v>
      </c>
      <c r="C167" s="113">
        <f t="shared" si="68"/>
        <v>1462.3268150450981</v>
      </c>
      <c r="D167" s="114">
        <f t="shared" si="69"/>
        <v>2533.4265491294036</v>
      </c>
      <c r="E167" s="113">
        <f t="shared" si="54"/>
        <v>0</v>
      </c>
      <c r="F167" s="113"/>
      <c r="G167" s="113">
        <f t="shared" si="55"/>
        <v>0</v>
      </c>
      <c r="H167" s="113">
        <f t="shared" si="70"/>
        <v>1071.0997340843055</v>
      </c>
      <c r="I167" s="147">
        <f t="shared" si="71"/>
        <v>388882.71761127521</v>
      </c>
      <c r="J167" s="20"/>
      <c r="N167" s="131"/>
      <c r="O167" s="133">
        <f t="shared" si="58"/>
        <v>353115.10058997135</v>
      </c>
      <c r="P167" s="54"/>
      <c r="Q167" s="123">
        <f t="shared" si="48"/>
        <v>388882.71761127521</v>
      </c>
      <c r="R167" s="22"/>
      <c r="S167" s="145">
        <f>SUM($C$37:C167)</f>
        <v>220761.59554722739</v>
      </c>
      <c r="T167" s="127"/>
      <c r="U167" s="123">
        <f>SUM($CE$29:CE161)</f>
        <v>220761.59554722739</v>
      </c>
      <c r="V167" s="22"/>
      <c r="W167" s="146">
        <f>MONTHLYANALYSISWORKSHEET!P139</f>
        <v>3932.5</v>
      </c>
      <c r="X167" s="22"/>
      <c r="Y167" s="22"/>
      <c r="AD167" s="3" t="s">
        <v>45</v>
      </c>
      <c r="CC167">
        <f t="shared" si="64"/>
        <v>137</v>
      </c>
      <c r="CD167" s="2">
        <f t="shared" si="59"/>
        <v>4.4999999999999998E-2</v>
      </c>
      <c r="CE167" s="4">
        <f t="shared" si="60"/>
        <v>1438.0000030705608</v>
      </c>
      <c r="CF167" s="1">
        <f t="shared" si="61"/>
        <v>2533.4265491294036</v>
      </c>
      <c r="CG167" s="4">
        <f t="shared" si="62"/>
        <v>0</v>
      </c>
      <c r="CH167" s="4">
        <f t="shared" si="49"/>
        <v>0</v>
      </c>
      <c r="CI167" s="4">
        <f t="shared" si="65"/>
        <v>1095.4265460588429</v>
      </c>
      <c r="CJ167" s="4">
        <f t="shared" si="63"/>
        <v>382371.24093942408</v>
      </c>
      <c r="CL167" s="129">
        <f t="shared" ref="CL167:CL230" si="75">(CO166*($CL$35*13.85))/360</f>
        <v>764.4876630853737</v>
      </c>
      <c r="CM167" s="1">
        <f t="shared" si="72"/>
        <v>1266.7132745647018</v>
      </c>
      <c r="CN167" s="1">
        <f t="shared" si="73"/>
        <v>502.22561147932811</v>
      </c>
      <c r="CO167" s="129">
        <f t="shared" si="74"/>
        <v>441079.09602628171</v>
      </c>
      <c r="CP167" s="111">
        <f t="shared" si="57"/>
        <v>131</v>
      </c>
    </row>
    <row r="168" spans="1:94" x14ac:dyDescent="0.25">
      <c r="A168" s="111">
        <f t="shared" si="66"/>
        <v>132</v>
      </c>
      <c r="B168" s="112">
        <f t="shared" si="67"/>
        <v>4.4999999999999998E-2</v>
      </c>
      <c r="C168" s="113">
        <f t="shared" si="68"/>
        <v>1458.3101910422818</v>
      </c>
      <c r="D168" s="114">
        <f t="shared" si="69"/>
        <v>2533.4265491294036</v>
      </c>
      <c r="E168" s="113">
        <f t="shared" si="54"/>
        <v>0</v>
      </c>
      <c r="F168" s="113"/>
      <c r="G168" s="113">
        <f t="shared" si="55"/>
        <v>0</v>
      </c>
      <c r="H168" s="113">
        <f t="shared" si="70"/>
        <v>1075.1163580871219</v>
      </c>
      <c r="I168" s="147">
        <f t="shared" si="71"/>
        <v>387807.6012531881</v>
      </c>
      <c r="J168" s="20"/>
      <c r="N168" s="131" t="s">
        <v>45</v>
      </c>
      <c r="O168" s="133">
        <f>CO322</f>
        <v>351722.66000799893</v>
      </c>
      <c r="P168" s="54"/>
      <c r="Q168" s="123">
        <f t="shared" si="48"/>
        <v>387807.6012531881</v>
      </c>
      <c r="R168" s="22"/>
      <c r="S168" s="145">
        <f>SUM($C$37:C168)</f>
        <v>222219.90573826968</v>
      </c>
      <c r="T168" s="127">
        <v>11</v>
      </c>
      <c r="U168" s="123">
        <f>SUM($CE$29:CE162)</f>
        <v>222219.90573826968</v>
      </c>
      <c r="V168" s="22"/>
      <c r="W168" s="146">
        <f>MONTHLYANALYSISWORKSHEET!P140</f>
        <v>3932.5</v>
      </c>
      <c r="X168" s="22"/>
      <c r="Y168" s="22"/>
      <c r="AD168" s="3" t="s">
        <v>45</v>
      </c>
      <c r="CC168">
        <f t="shared" si="64"/>
        <v>138</v>
      </c>
      <c r="CD168" s="2">
        <f t="shared" si="59"/>
        <v>4.4999999999999998E-2</v>
      </c>
      <c r="CE168" s="4">
        <f t="shared" si="60"/>
        <v>1433.8921535228401</v>
      </c>
      <c r="CF168" s="1">
        <f t="shared" si="61"/>
        <v>2533.4265491294036</v>
      </c>
      <c r="CG168" s="4">
        <f t="shared" si="62"/>
        <v>0</v>
      </c>
      <c r="CH168" s="4">
        <f t="shared" si="49"/>
        <v>0</v>
      </c>
      <c r="CI168" s="4">
        <f t="shared" si="65"/>
        <v>1099.5343956065635</v>
      </c>
      <c r="CJ168" s="4">
        <f t="shared" si="63"/>
        <v>381271.70654381753</v>
      </c>
      <c r="CL168" s="129">
        <f t="shared" si="75"/>
        <v>763.6181849955002</v>
      </c>
      <c r="CM168" s="1">
        <f t="shared" si="72"/>
        <v>1266.7132745647018</v>
      </c>
      <c r="CN168" s="1">
        <f t="shared" si="73"/>
        <v>503.0950895692016</v>
      </c>
      <c r="CO168" s="129">
        <f t="shared" si="74"/>
        <v>440576.00093671249</v>
      </c>
      <c r="CP168" s="111">
        <f t="shared" si="57"/>
        <v>132</v>
      </c>
    </row>
    <row r="169" spans="1:94" x14ac:dyDescent="0.25">
      <c r="A169" s="111">
        <f t="shared" si="66"/>
        <v>133</v>
      </c>
      <c r="B169" s="112">
        <f t="shared" si="67"/>
        <v>4.4999999999999998E-2</v>
      </c>
      <c r="C169" s="113">
        <f t="shared" si="68"/>
        <v>1454.2785046994552</v>
      </c>
      <c r="D169" s="114">
        <f t="shared" si="69"/>
        <v>2533.4265491294036</v>
      </c>
      <c r="E169" s="113">
        <f t="shared" si="54"/>
        <v>0</v>
      </c>
      <c r="F169" s="113"/>
      <c r="G169" s="113">
        <f t="shared" si="55"/>
        <v>0</v>
      </c>
      <c r="H169" s="113">
        <f t="shared" si="70"/>
        <v>1079.1480444299484</v>
      </c>
      <c r="I169" s="147">
        <f t="shared" si="71"/>
        <v>386728.45320875815</v>
      </c>
      <c r="J169" s="20"/>
      <c r="N169" s="131"/>
      <c r="O169" s="133">
        <f>O168-($O$168-$O$180)/12</f>
        <v>350266.16684563732</v>
      </c>
      <c r="P169" s="54"/>
      <c r="Q169" s="123">
        <f t="shared" si="48"/>
        <v>386728.45320875815</v>
      </c>
      <c r="R169" s="22"/>
      <c r="S169" s="145">
        <f>SUM($C$37:C169)</f>
        <v>223674.18424296915</v>
      </c>
      <c r="T169" s="127"/>
      <c r="U169" s="123">
        <f>SUM($CE$29:CE163)</f>
        <v>223674.18424296915</v>
      </c>
      <c r="V169" s="22"/>
      <c r="W169" s="146">
        <f>MONTHLYANALYSISWORKSHEET!P141</f>
        <v>3992.0833333333335</v>
      </c>
      <c r="X169" s="22"/>
      <c r="Y169" s="22"/>
      <c r="AD169" s="3" t="s">
        <v>45</v>
      </c>
      <c r="CC169">
        <f t="shared" si="64"/>
        <v>139</v>
      </c>
      <c r="CD169" s="2">
        <f t="shared" si="59"/>
        <v>4.4999999999999998E-2</v>
      </c>
      <c r="CE169" s="4">
        <f t="shared" si="60"/>
        <v>1429.7688995393157</v>
      </c>
      <c r="CF169" s="1">
        <f t="shared" si="61"/>
        <v>2533.4265491294036</v>
      </c>
      <c r="CG169" s="4">
        <f t="shared" si="62"/>
        <v>0</v>
      </c>
      <c r="CH169" s="4">
        <f t="shared" si="49"/>
        <v>0</v>
      </c>
      <c r="CI169" s="4">
        <f t="shared" si="65"/>
        <v>1103.6576495900879</v>
      </c>
      <c r="CJ169" s="4">
        <f t="shared" si="63"/>
        <v>380168.04889422742</v>
      </c>
      <c r="CL169" s="129">
        <f t="shared" si="75"/>
        <v>762.74720162168342</v>
      </c>
      <c r="CM169" s="1">
        <f t="shared" si="72"/>
        <v>1266.7132745647018</v>
      </c>
      <c r="CN169" s="1">
        <f t="shared" si="73"/>
        <v>503.96607294301839</v>
      </c>
      <c r="CO169" s="129">
        <f t="shared" si="74"/>
        <v>440072.03486376948</v>
      </c>
      <c r="CP169" s="111">
        <f t="shared" si="57"/>
        <v>133</v>
      </c>
    </row>
    <row r="170" spans="1:94" x14ac:dyDescent="0.25">
      <c r="A170" s="111">
        <f t="shared" si="66"/>
        <v>134</v>
      </c>
      <c r="B170" s="112">
        <f t="shared" si="67"/>
        <v>4.4999999999999998E-2</v>
      </c>
      <c r="C170" s="113">
        <f t="shared" si="68"/>
        <v>1450.2316995328429</v>
      </c>
      <c r="D170" s="114">
        <f t="shared" si="69"/>
        <v>2533.4265491294036</v>
      </c>
      <c r="E170" s="113">
        <f t="shared" si="54"/>
        <v>0</v>
      </c>
      <c r="F170" s="113"/>
      <c r="G170" s="113">
        <f t="shared" si="55"/>
        <v>0</v>
      </c>
      <c r="H170" s="113">
        <f t="shared" si="70"/>
        <v>1083.1948495965607</v>
      </c>
      <c r="I170" s="147">
        <f t="shared" si="71"/>
        <v>385645.25835916161</v>
      </c>
      <c r="J170" s="20"/>
      <c r="N170" s="131"/>
      <c r="O170" s="133">
        <f t="shared" ref="O170:O179" si="76">O169-($O$168-$O$180)/12</f>
        <v>348809.6736832757</v>
      </c>
      <c r="P170" s="54"/>
      <c r="Q170" s="123">
        <f t="shared" si="48"/>
        <v>385645.25835916161</v>
      </c>
      <c r="R170" s="22"/>
      <c r="S170" s="145">
        <f>SUM($C$37:C170)</f>
        <v>225124.41594250198</v>
      </c>
      <c r="T170" s="127"/>
      <c r="U170" s="123">
        <f>SUM($CE$29:CE164)</f>
        <v>225124.41594250198</v>
      </c>
      <c r="V170" s="22"/>
      <c r="W170" s="146">
        <f>MONTHLYANALYSISWORKSHEET!P142</f>
        <v>4046.25</v>
      </c>
      <c r="X170" s="22"/>
      <c r="Y170" s="22"/>
      <c r="AD170" s="3" t="s">
        <v>45</v>
      </c>
      <c r="CC170">
        <f t="shared" si="64"/>
        <v>140</v>
      </c>
      <c r="CD170" s="2">
        <f t="shared" si="59"/>
        <v>4.4999999999999998E-2</v>
      </c>
      <c r="CE170" s="4">
        <f t="shared" si="60"/>
        <v>1425.6301833533528</v>
      </c>
      <c r="CF170" s="1">
        <f t="shared" si="61"/>
        <v>2533.4265491294036</v>
      </c>
      <c r="CG170" s="4">
        <f t="shared" si="62"/>
        <v>0</v>
      </c>
      <c r="CH170" s="4">
        <f t="shared" si="49"/>
        <v>0</v>
      </c>
      <c r="CI170" s="4">
        <f t="shared" si="65"/>
        <v>1107.7963657760508</v>
      </c>
      <c r="CJ170" s="4">
        <f t="shared" si="63"/>
        <v>379060.25252845138</v>
      </c>
      <c r="CL170" s="129">
        <f t="shared" si="75"/>
        <v>761.87471035790088</v>
      </c>
      <c r="CM170" s="1">
        <f t="shared" si="72"/>
        <v>1266.7132745647018</v>
      </c>
      <c r="CN170" s="1">
        <f t="shared" si="73"/>
        <v>504.83856420680092</v>
      </c>
      <c r="CO170" s="129">
        <f t="shared" si="74"/>
        <v>439567.1962995627</v>
      </c>
      <c r="CP170" s="111">
        <f t="shared" si="57"/>
        <v>134</v>
      </c>
    </row>
    <row r="171" spans="1:94" x14ac:dyDescent="0.25">
      <c r="A171" s="111">
        <f t="shared" si="66"/>
        <v>135</v>
      </c>
      <c r="B171" s="112">
        <f t="shared" si="67"/>
        <v>4.4999999999999998E-2</v>
      </c>
      <c r="C171" s="113">
        <f t="shared" si="68"/>
        <v>1446.1697188468559</v>
      </c>
      <c r="D171" s="114">
        <f t="shared" si="69"/>
        <v>2533.4265491294036</v>
      </c>
      <c r="E171" s="113">
        <f t="shared" si="54"/>
        <v>0</v>
      </c>
      <c r="F171" s="113"/>
      <c r="G171" s="113">
        <f t="shared" si="55"/>
        <v>0</v>
      </c>
      <c r="H171" s="113">
        <f t="shared" si="70"/>
        <v>1087.2568302825478</v>
      </c>
      <c r="I171" s="147">
        <f t="shared" si="71"/>
        <v>384558.00152887905</v>
      </c>
      <c r="J171" s="20"/>
      <c r="N171" s="131"/>
      <c r="O171" s="133">
        <f t="shared" si="76"/>
        <v>347353.18052091409</v>
      </c>
      <c r="P171" s="54"/>
      <c r="Q171" s="123">
        <f t="shared" ref="Q171:Q234" si="77">CJ165</f>
        <v>384558.00152887905</v>
      </c>
      <c r="R171" s="22"/>
      <c r="S171" s="145">
        <f>SUM($C$37:C171)</f>
        <v>226570.58566134883</v>
      </c>
      <c r="T171" s="127"/>
      <c r="U171" s="123">
        <f>SUM($CE$29:CE165)</f>
        <v>226570.58566134883</v>
      </c>
      <c r="V171" s="22"/>
      <c r="W171" s="146">
        <f>MONTHLYANALYSISWORKSHEET!P143</f>
        <v>4095</v>
      </c>
      <c r="X171" s="22"/>
      <c r="Y171" s="22"/>
      <c r="AD171" s="3" t="s">
        <v>45</v>
      </c>
      <c r="CC171">
        <f t="shared" si="64"/>
        <v>141</v>
      </c>
      <c r="CD171" s="2">
        <f t="shared" si="59"/>
        <v>4.4999999999999998E-2</v>
      </c>
      <c r="CE171" s="4">
        <f t="shared" si="60"/>
        <v>1421.4759469816925</v>
      </c>
      <c r="CF171" s="1">
        <f t="shared" si="61"/>
        <v>2533.4265491294036</v>
      </c>
      <c r="CG171" s="4">
        <f t="shared" si="62"/>
        <v>0</v>
      </c>
      <c r="CH171" s="4">
        <f t="shared" ref="CH171:CH234" si="78">IF(CJ170&lt;1,0,CH159)</f>
        <v>0</v>
      </c>
      <c r="CI171" s="4">
        <f t="shared" si="65"/>
        <v>1111.9506021477112</v>
      </c>
      <c r="CJ171" s="4">
        <f t="shared" si="63"/>
        <v>377948.30192630365</v>
      </c>
      <c r="CL171" s="129">
        <f t="shared" si="75"/>
        <v>761.0007085936179</v>
      </c>
      <c r="CM171" s="1">
        <f t="shared" si="72"/>
        <v>1266.7132745647018</v>
      </c>
      <c r="CN171" s="1">
        <f t="shared" si="73"/>
        <v>505.7125659710839</v>
      </c>
      <c r="CO171" s="129">
        <f t="shared" si="74"/>
        <v>439061.48373359162</v>
      </c>
      <c r="CP171" s="111">
        <f t="shared" si="57"/>
        <v>135</v>
      </c>
    </row>
    <row r="172" spans="1:94" x14ac:dyDescent="0.25">
      <c r="A172" s="111">
        <f t="shared" si="66"/>
        <v>136</v>
      </c>
      <c r="B172" s="112">
        <f t="shared" si="67"/>
        <v>4.4999999999999998E-2</v>
      </c>
      <c r="C172" s="113">
        <f t="shared" si="68"/>
        <v>1442.0925057332963</v>
      </c>
      <c r="D172" s="114">
        <f t="shared" si="69"/>
        <v>2533.4265491294036</v>
      </c>
      <c r="E172" s="113">
        <f t="shared" si="54"/>
        <v>0</v>
      </c>
      <c r="F172" s="113"/>
      <c r="G172" s="113">
        <f t="shared" si="55"/>
        <v>0</v>
      </c>
      <c r="H172" s="113">
        <f t="shared" si="70"/>
        <v>1091.3340433961073</v>
      </c>
      <c r="I172" s="147">
        <f t="shared" si="71"/>
        <v>383466.66748548293</v>
      </c>
      <c r="J172" s="20"/>
      <c r="N172" s="131"/>
      <c r="O172" s="133">
        <f t="shared" si="76"/>
        <v>345896.68735855247</v>
      </c>
      <c r="P172" s="54"/>
      <c r="Q172" s="123">
        <f t="shared" si="77"/>
        <v>383466.66748548293</v>
      </c>
      <c r="R172" s="22"/>
      <c r="S172" s="145">
        <f>SUM($C$37:C172)</f>
        <v>228012.67816708214</v>
      </c>
      <c r="T172" s="127"/>
      <c r="U172" s="123">
        <f>SUM($CE$29:CE166)</f>
        <v>228012.67816708214</v>
      </c>
      <c r="V172" s="22"/>
      <c r="W172" s="146">
        <f>MONTHLYANALYSISWORKSHEET!P144</f>
        <v>4138.333333333333</v>
      </c>
      <c r="X172" s="22"/>
      <c r="Y172" s="22"/>
      <c r="AD172" s="3" t="s">
        <v>45</v>
      </c>
      <c r="CC172">
        <f t="shared" si="64"/>
        <v>142</v>
      </c>
      <c r="CD172" s="2">
        <f t="shared" si="59"/>
        <v>4.4999999999999998E-2</v>
      </c>
      <c r="CE172" s="4">
        <f t="shared" si="60"/>
        <v>1417.3061322236385</v>
      </c>
      <c r="CF172" s="1">
        <f t="shared" si="61"/>
        <v>2533.4265491294036</v>
      </c>
      <c r="CG172" s="4">
        <f t="shared" si="62"/>
        <v>0</v>
      </c>
      <c r="CH172" s="4">
        <f t="shared" si="78"/>
        <v>0</v>
      </c>
      <c r="CI172" s="4">
        <f t="shared" si="65"/>
        <v>1116.1204169057651</v>
      </c>
      <c r="CJ172" s="4">
        <f t="shared" si="63"/>
        <v>376832.18150939787</v>
      </c>
      <c r="CL172" s="129">
        <f t="shared" si="75"/>
        <v>760.1251937137805</v>
      </c>
      <c r="CM172" s="1">
        <f t="shared" si="72"/>
        <v>1266.7132745647018</v>
      </c>
      <c r="CN172" s="1">
        <f t="shared" si="73"/>
        <v>506.5880808509213</v>
      </c>
      <c r="CO172" s="129">
        <f t="shared" si="74"/>
        <v>438554.89565274073</v>
      </c>
      <c r="CP172" s="111">
        <f t="shared" si="57"/>
        <v>136</v>
      </c>
    </row>
    <row r="173" spans="1:94" x14ac:dyDescent="0.25">
      <c r="A173" s="111">
        <f t="shared" si="66"/>
        <v>137</v>
      </c>
      <c r="B173" s="112">
        <f t="shared" si="67"/>
        <v>4.4999999999999998E-2</v>
      </c>
      <c r="C173" s="113">
        <f t="shared" si="68"/>
        <v>1438.0000030705608</v>
      </c>
      <c r="D173" s="114">
        <f t="shared" si="69"/>
        <v>2533.4265491294036</v>
      </c>
      <c r="E173" s="113">
        <f t="shared" si="54"/>
        <v>0</v>
      </c>
      <c r="F173" s="113"/>
      <c r="G173" s="113">
        <f t="shared" si="55"/>
        <v>0</v>
      </c>
      <c r="H173" s="113">
        <f t="shared" si="70"/>
        <v>1095.4265460588429</v>
      </c>
      <c r="I173" s="147">
        <f t="shared" si="71"/>
        <v>382371.24093942408</v>
      </c>
      <c r="J173" s="20"/>
      <c r="N173" s="131"/>
      <c r="O173" s="133">
        <f t="shared" si="76"/>
        <v>344440.19419619086</v>
      </c>
      <c r="P173" s="54"/>
      <c r="Q173" s="123">
        <f t="shared" si="77"/>
        <v>382371.24093942408</v>
      </c>
      <c r="R173" s="22"/>
      <c r="S173" s="145">
        <f>SUM($C$37:C173)</f>
        <v>229450.67817015271</v>
      </c>
      <c r="T173" s="127"/>
      <c r="U173" s="123">
        <f>SUM($CE$29:CE167)</f>
        <v>229450.67817015271</v>
      </c>
      <c r="V173" s="22"/>
      <c r="W173" s="146">
        <f>MONTHLYANALYSISWORKSHEET!P145</f>
        <v>4176.25</v>
      </c>
      <c r="X173" s="22"/>
      <c r="Y173" s="22"/>
      <c r="AD173" s="3" t="s">
        <v>45</v>
      </c>
      <c r="CC173">
        <f t="shared" si="64"/>
        <v>143</v>
      </c>
      <c r="CD173" s="2">
        <f t="shared" si="59"/>
        <v>4.4999999999999998E-2</v>
      </c>
      <c r="CE173" s="4">
        <f t="shared" si="60"/>
        <v>1413.120680660242</v>
      </c>
      <c r="CF173" s="1">
        <f t="shared" si="61"/>
        <v>2533.4265491294036</v>
      </c>
      <c r="CG173" s="4">
        <f t="shared" si="62"/>
        <v>0</v>
      </c>
      <c r="CH173" s="4">
        <f t="shared" si="78"/>
        <v>0</v>
      </c>
      <c r="CI173" s="4">
        <f t="shared" si="65"/>
        <v>1120.3058684691616</v>
      </c>
      <c r="CJ173" s="4">
        <f t="shared" si="63"/>
        <v>375711.87564092869</v>
      </c>
      <c r="CL173" s="129">
        <f t="shared" si="75"/>
        <v>759.24816309880725</v>
      </c>
      <c r="CM173" s="1">
        <f t="shared" si="72"/>
        <v>1266.7132745647018</v>
      </c>
      <c r="CN173" s="1">
        <f t="shared" si="73"/>
        <v>507.46511146589455</v>
      </c>
      <c r="CO173" s="129">
        <f t="shared" si="74"/>
        <v>438047.43054127484</v>
      </c>
      <c r="CP173" s="111">
        <f t="shared" si="57"/>
        <v>137</v>
      </c>
    </row>
    <row r="174" spans="1:94" x14ac:dyDescent="0.25">
      <c r="A174" s="111">
        <f t="shared" si="66"/>
        <v>138</v>
      </c>
      <c r="B174" s="112">
        <f t="shared" si="67"/>
        <v>4.4999999999999998E-2</v>
      </c>
      <c r="C174" s="113">
        <f t="shared" si="68"/>
        <v>1433.8921535228401</v>
      </c>
      <c r="D174" s="114">
        <f t="shared" si="69"/>
        <v>2533.4265491294036</v>
      </c>
      <c r="E174" s="113">
        <f t="shared" si="54"/>
        <v>0</v>
      </c>
      <c r="F174" s="113"/>
      <c r="G174" s="113">
        <f t="shared" si="55"/>
        <v>0</v>
      </c>
      <c r="H174" s="113">
        <f t="shared" si="70"/>
        <v>1099.5343956065635</v>
      </c>
      <c r="I174" s="147">
        <f t="shared" si="71"/>
        <v>381271.70654381753</v>
      </c>
      <c r="J174" s="20"/>
      <c r="N174" s="131"/>
      <c r="O174" s="133">
        <f t="shared" si="76"/>
        <v>342983.70103382925</v>
      </c>
      <c r="P174" s="54"/>
      <c r="Q174" s="123">
        <f t="shared" si="77"/>
        <v>381271.70654381753</v>
      </c>
      <c r="R174" s="22"/>
      <c r="S174" s="145">
        <f>SUM($C$37:C174)</f>
        <v>230884.57032367555</v>
      </c>
      <c r="T174" s="127"/>
      <c r="U174" s="123">
        <f>SUM($CE$29:CE168)</f>
        <v>230884.57032367555</v>
      </c>
      <c r="V174" s="22"/>
      <c r="W174" s="146">
        <f>MONTHLYANALYSISWORKSHEET!P146</f>
        <v>4208.75</v>
      </c>
      <c r="X174" s="22"/>
      <c r="Y174" s="22"/>
      <c r="AD174" s="3" t="s">
        <v>45</v>
      </c>
      <c r="CC174">
        <f t="shared" si="64"/>
        <v>144</v>
      </c>
      <c r="CD174" s="2">
        <f t="shared" si="59"/>
        <v>4.4999999999999998E-2</v>
      </c>
      <c r="CE174" s="4">
        <f t="shared" si="60"/>
        <v>1408.9195336534824</v>
      </c>
      <c r="CF174" s="1">
        <f t="shared" si="61"/>
        <v>2533.4265491294036</v>
      </c>
      <c r="CG174" s="4">
        <f t="shared" si="62"/>
        <v>0</v>
      </c>
      <c r="CH174" s="4">
        <f t="shared" si="78"/>
        <v>0</v>
      </c>
      <c r="CI174" s="4">
        <f t="shared" si="65"/>
        <v>1124.5070154759212</v>
      </c>
      <c r="CJ174" s="4">
        <f t="shared" si="63"/>
        <v>374587.36862545274</v>
      </c>
      <c r="CL174" s="129">
        <f t="shared" si="75"/>
        <v>758.36961412458197</v>
      </c>
      <c r="CM174" s="1">
        <f t="shared" si="72"/>
        <v>1266.7132745647018</v>
      </c>
      <c r="CN174" s="1">
        <f t="shared" si="73"/>
        <v>508.34366044011983</v>
      </c>
      <c r="CO174" s="129">
        <f t="shared" si="74"/>
        <v>437539.08688083471</v>
      </c>
      <c r="CP174" s="111">
        <f t="shared" si="57"/>
        <v>138</v>
      </c>
    </row>
    <row r="175" spans="1:94" x14ac:dyDescent="0.25">
      <c r="A175" s="111">
        <f t="shared" si="66"/>
        <v>139</v>
      </c>
      <c r="B175" s="112">
        <f t="shared" si="67"/>
        <v>4.4999999999999998E-2</v>
      </c>
      <c r="C175" s="113">
        <f t="shared" si="68"/>
        <v>1429.7688995393157</v>
      </c>
      <c r="D175" s="114">
        <f t="shared" si="69"/>
        <v>2533.4265491294036</v>
      </c>
      <c r="E175" s="113">
        <f t="shared" si="54"/>
        <v>0</v>
      </c>
      <c r="F175" s="113"/>
      <c r="G175" s="113">
        <f t="shared" si="55"/>
        <v>0</v>
      </c>
      <c r="H175" s="113">
        <f t="shared" si="70"/>
        <v>1103.6576495900879</v>
      </c>
      <c r="I175" s="147">
        <f t="shared" si="71"/>
        <v>380168.04889422742</v>
      </c>
      <c r="J175" s="20"/>
      <c r="N175" s="131"/>
      <c r="O175" s="133">
        <f t="shared" si="76"/>
        <v>341527.20787146763</v>
      </c>
      <c r="P175" s="54"/>
      <c r="Q175" s="123">
        <f t="shared" si="77"/>
        <v>380168.04889422742</v>
      </c>
      <c r="R175" s="22"/>
      <c r="S175" s="145">
        <f>SUM($C$37:C175)</f>
        <v>232314.33922321486</v>
      </c>
      <c r="T175" s="127"/>
      <c r="U175" s="123">
        <f>SUM($CE$29:CE169)</f>
        <v>232314.33922321486</v>
      </c>
      <c r="V175" s="22"/>
      <c r="W175" s="146">
        <f>MONTHLYANALYSISWORKSHEET!P147</f>
        <v>4235.833333333333</v>
      </c>
      <c r="X175" s="22"/>
      <c r="Y175" s="22"/>
      <c r="AD175" s="3" t="s">
        <v>45</v>
      </c>
      <c r="CC175">
        <f t="shared" si="64"/>
        <v>145</v>
      </c>
      <c r="CD175" s="2">
        <f t="shared" si="59"/>
        <v>4.4999999999999998E-2</v>
      </c>
      <c r="CE175" s="4">
        <f t="shared" si="60"/>
        <v>1404.7026323454477</v>
      </c>
      <c r="CF175" s="1">
        <f t="shared" si="61"/>
        <v>2533.4265491294036</v>
      </c>
      <c r="CG175" s="4">
        <f t="shared" si="62"/>
        <v>0</v>
      </c>
      <c r="CH175" s="4">
        <f t="shared" si="78"/>
        <v>0</v>
      </c>
      <c r="CI175" s="4">
        <f t="shared" si="65"/>
        <v>1128.7239167839559</v>
      </c>
      <c r="CJ175" s="4">
        <f t="shared" si="63"/>
        <v>373458.64470866881</v>
      </c>
      <c r="CL175" s="129">
        <f t="shared" si="75"/>
        <v>757.4895441624451</v>
      </c>
      <c r="CM175" s="1">
        <f t="shared" si="72"/>
        <v>1266.7132745647018</v>
      </c>
      <c r="CN175" s="1">
        <f t="shared" si="73"/>
        <v>509.22373040225671</v>
      </c>
      <c r="CO175" s="129">
        <f t="shared" si="74"/>
        <v>437029.86315043247</v>
      </c>
      <c r="CP175" s="111">
        <f t="shared" si="57"/>
        <v>139</v>
      </c>
    </row>
    <row r="176" spans="1:94" x14ac:dyDescent="0.25">
      <c r="A176" s="111">
        <f t="shared" si="66"/>
        <v>140</v>
      </c>
      <c r="B176" s="112">
        <f t="shared" si="67"/>
        <v>4.4999999999999998E-2</v>
      </c>
      <c r="C176" s="113">
        <f t="shared" si="68"/>
        <v>1425.6301833533528</v>
      </c>
      <c r="D176" s="114">
        <f t="shared" si="69"/>
        <v>2533.4265491294036</v>
      </c>
      <c r="E176" s="113">
        <f t="shared" si="54"/>
        <v>0</v>
      </c>
      <c r="F176" s="113"/>
      <c r="G176" s="113">
        <f t="shared" si="55"/>
        <v>0</v>
      </c>
      <c r="H176" s="113">
        <f t="shared" si="70"/>
        <v>1107.7963657760508</v>
      </c>
      <c r="I176" s="147">
        <f t="shared" si="71"/>
        <v>379060.25252845138</v>
      </c>
      <c r="J176" s="20"/>
      <c r="N176" s="131"/>
      <c r="O176" s="133">
        <f t="shared" si="76"/>
        <v>340070.71470910602</v>
      </c>
      <c r="P176" s="54"/>
      <c r="Q176" s="123">
        <f t="shared" si="77"/>
        <v>379060.25252845138</v>
      </c>
      <c r="R176" s="22"/>
      <c r="S176" s="145">
        <f>SUM($C$37:C176)</f>
        <v>233739.96940656821</v>
      </c>
      <c r="T176" s="127"/>
      <c r="U176" s="123">
        <f>SUM($CE$29:CE170)</f>
        <v>233739.96940656821</v>
      </c>
      <c r="V176" s="22"/>
      <c r="W176" s="146">
        <f>MONTHLYANALYSISWORKSHEET!P148</f>
        <v>4257.5</v>
      </c>
      <c r="X176" s="22"/>
      <c r="Y176" s="22"/>
      <c r="AD176" s="3" t="s">
        <v>45</v>
      </c>
      <c r="CC176">
        <f t="shared" si="64"/>
        <v>146</v>
      </c>
      <c r="CD176" s="2">
        <f t="shared" si="59"/>
        <v>4.4999999999999998E-2</v>
      </c>
      <c r="CE176" s="4">
        <f t="shared" si="60"/>
        <v>1400.4699176575079</v>
      </c>
      <c r="CF176" s="1">
        <f t="shared" si="61"/>
        <v>2533.4265491294036</v>
      </c>
      <c r="CG176" s="4">
        <f t="shared" si="62"/>
        <v>0</v>
      </c>
      <c r="CH176" s="4">
        <f t="shared" si="78"/>
        <v>0</v>
      </c>
      <c r="CI176" s="4">
        <f t="shared" si="65"/>
        <v>1132.9566314718957</v>
      </c>
      <c r="CJ176" s="4">
        <f t="shared" si="63"/>
        <v>372325.68807719694</v>
      </c>
      <c r="CL176" s="129">
        <f t="shared" si="75"/>
        <v>756.60795057918619</v>
      </c>
      <c r="CM176" s="1">
        <f t="shared" si="72"/>
        <v>1266.7132745647018</v>
      </c>
      <c r="CN176" s="1">
        <f t="shared" si="73"/>
        <v>510.10532398551561</v>
      </c>
      <c r="CO176" s="129">
        <f t="shared" si="74"/>
        <v>436519.75782644696</v>
      </c>
      <c r="CP176" s="111">
        <f t="shared" si="57"/>
        <v>140</v>
      </c>
    </row>
    <row r="177" spans="1:94" x14ac:dyDescent="0.25">
      <c r="A177" s="111">
        <f t="shared" si="66"/>
        <v>141</v>
      </c>
      <c r="B177" s="112">
        <f t="shared" si="67"/>
        <v>4.4999999999999998E-2</v>
      </c>
      <c r="C177" s="113">
        <f t="shared" si="68"/>
        <v>1421.4759469816925</v>
      </c>
      <c r="D177" s="114">
        <f t="shared" si="69"/>
        <v>2533.4265491294036</v>
      </c>
      <c r="E177" s="113">
        <f t="shared" si="54"/>
        <v>0</v>
      </c>
      <c r="F177" s="113"/>
      <c r="G177" s="113">
        <f t="shared" ref="G177:G208" si="79">IF(I176&gt;1,IF(G165&gt;1,IF(I176&lt;$E$13,(I176-D177+C177),G165),0),0)</f>
        <v>0</v>
      </c>
      <c r="H177" s="113">
        <f t="shared" si="70"/>
        <v>1111.9506021477112</v>
      </c>
      <c r="I177" s="147">
        <f t="shared" si="71"/>
        <v>377948.30192630365</v>
      </c>
      <c r="J177" s="20"/>
      <c r="N177" s="131"/>
      <c r="O177" s="133">
        <f t="shared" si="76"/>
        <v>338614.2215467444</v>
      </c>
      <c r="P177" s="54"/>
      <c r="Q177" s="123">
        <f t="shared" si="77"/>
        <v>377948.30192630365</v>
      </c>
      <c r="R177" s="22"/>
      <c r="S177" s="145">
        <f>SUM($C$37:C177)</f>
        <v>235161.44535354991</v>
      </c>
      <c r="T177" s="127"/>
      <c r="U177" s="123">
        <f>SUM($CE$29:CE171)</f>
        <v>235161.44535354991</v>
      </c>
      <c r="V177" s="22"/>
      <c r="W177" s="146">
        <f>MONTHLYANALYSISWORKSHEET!P149</f>
        <v>4273.75</v>
      </c>
      <c r="X177" s="22"/>
      <c r="Y177" s="22"/>
      <c r="AD177" s="3" t="s">
        <v>45</v>
      </c>
      <c r="CC177">
        <f t="shared" si="64"/>
        <v>147</v>
      </c>
      <c r="CD177" s="2">
        <f t="shared" si="59"/>
        <v>4.4999999999999998E-2</v>
      </c>
      <c r="CE177" s="4">
        <f t="shared" si="60"/>
        <v>1396.2213302894884</v>
      </c>
      <c r="CF177" s="1">
        <f t="shared" si="61"/>
        <v>2533.4265491294036</v>
      </c>
      <c r="CG177" s="4">
        <f t="shared" si="62"/>
        <v>0</v>
      </c>
      <c r="CH177" s="4">
        <f t="shared" si="78"/>
        <v>0</v>
      </c>
      <c r="CI177" s="4">
        <f t="shared" si="65"/>
        <v>1137.2052188399152</v>
      </c>
      <c r="CJ177" s="4">
        <f t="shared" si="63"/>
        <v>371188.48285835702</v>
      </c>
      <c r="CL177" s="129">
        <f t="shared" si="75"/>
        <v>755.7248307370362</v>
      </c>
      <c r="CM177" s="1">
        <f t="shared" si="72"/>
        <v>1266.7132745647018</v>
      </c>
      <c r="CN177" s="1">
        <f t="shared" si="73"/>
        <v>510.98844382766561</v>
      </c>
      <c r="CO177" s="129">
        <f t="shared" si="74"/>
        <v>436008.7693826193</v>
      </c>
      <c r="CP177" s="111">
        <f t="shared" si="57"/>
        <v>141</v>
      </c>
    </row>
    <row r="178" spans="1:94" x14ac:dyDescent="0.25">
      <c r="A178" s="111">
        <f t="shared" si="66"/>
        <v>142</v>
      </c>
      <c r="B178" s="112">
        <f t="shared" si="67"/>
        <v>4.4999999999999998E-2</v>
      </c>
      <c r="C178" s="113">
        <f t="shared" si="68"/>
        <v>1417.3061322236385</v>
      </c>
      <c r="D178" s="114">
        <f t="shared" si="69"/>
        <v>2533.4265491294036</v>
      </c>
      <c r="E178" s="113">
        <f t="shared" si="54"/>
        <v>0</v>
      </c>
      <c r="F178" s="113"/>
      <c r="G178" s="113">
        <f t="shared" si="79"/>
        <v>0</v>
      </c>
      <c r="H178" s="113">
        <f t="shared" si="70"/>
        <v>1116.1204169057651</v>
      </c>
      <c r="I178" s="147">
        <f t="shared" si="71"/>
        <v>376832.18150939787</v>
      </c>
      <c r="J178" s="20"/>
      <c r="N178" s="131"/>
      <c r="O178" s="133">
        <f t="shared" si="76"/>
        <v>337157.72838438279</v>
      </c>
      <c r="P178" s="54"/>
      <c r="Q178" s="123">
        <f t="shared" si="77"/>
        <v>376832.18150939787</v>
      </c>
      <c r="R178" s="22"/>
      <c r="S178" s="145">
        <f>SUM($C$37:C178)</f>
        <v>236578.75148577354</v>
      </c>
      <c r="T178" s="127"/>
      <c r="U178" s="123">
        <f>SUM($CE$29:CE172)</f>
        <v>236578.75148577354</v>
      </c>
      <c r="V178" s="22"/>
      <c r="W178" s="146">
        <f>MONTHLYANALYSISWORKSHEET!P150</f>
        <v>4284.583333333333</v>
      </c>
      <c r="X178" s="22"/>
      <c r="Y178" s="22"/>
      <c r="AD178" s="3" t="s">
        <v>45</v>
      </c>
      <c r="CC178">
        <f t="shared" si="64"/>
        <v>148</v>
      </c>
      <c r="CD178" s="2">
        <f t="shared" si="59"/>
        <v>4.4999999999999998E-2</v>
      </c>
      <c r="CE178" s="4">
        <f t="shared" si="60"/>
        <v>1391.9568107188386</v>
      </c>
      <c r="CF178" s="1">
        <f t="shared" si="61"/>
        <v>2533.4265491294036</v>
      </c>
      <c r="CG178" s="4">
        <f t="shared" si="62"/>
        <v>0</v>
      </c>
      <c r="CH178" s="4">
        <f t="shared" si="78"/>
        <v>0</v>
      </c>
      <c r="CI178" s="4">
        <f t="shared" si="65"/>
        <v>1141.469738410565</v>
      </c>
      <c r="CJ178" s="4">
        <f t="shared" si="63"/>
        <v>370047.01311994647</v>
      </c>
      <c r="CL178" s="129">
        <f t="shared" si="75"/>
        <v>754.8401819936596</v>
      </c>
      <c r="CM178" s="1">
        <f t="shared" si="72"/>
        <v>1266.7132745647018</v>
      </c>
      <c r="CN178" s="1">
        <f t="shared" si="73"/>
        <v>511.87309257104221</v>
      </c>
      <c r="CO178" s="129">
        <f t="shared" si="74"/>
        <v>435496.89629004826</v>
      </c>
      <c r="CP178" s="111">
        <f t="shared" si="57"/>
        <v>142</v>
      </c>
    </row>
    <row r="179" spans="1:94" x14ac:dyDescent="0.25">
      <c r="A179" s="111">
        <f t="shared" si="66"/>
        <v>143</v>
      </c>
      <c r="B179" s="112">
        <f t="shared" si="67"/>
        <v>4.4999999999999998E-2</v>
      </c>
      <c r="C179" s="113">
        <f t="shared" si="68"/>
        <v>1413.120680660242</v>
      </c>
      <c r="D179" s="114">
        <f t="shared" si="69"/>
        <v>2533.4265491294036</v>
      </c>
      <c r="E179" s="113">
        <f t="shared" si="54"/>
        <v>0</v>
      </c>
      <c r="F179" s="113"/>
      <c r="G179" s="113">
        <f t="shared" si="79"/>
        <v>0</v>
      </c>
      <c r="H179" s="113">
        <f t="shared" si="70"/>
        <v>1120.3058684691616</v>
      </c>
      <c r="I179" s="147">
        <f t="shared" si="71"/>
        <v>375711.87564092869</v>
      </c>
      <c r="J179" s="20"/>
      <c r="N179" s="131"/>
      <c r="O179" s="133">
        <f t="shared" si="76"/>
        <v>335701.23522202118</v>
      </c>
      <c r="P179" s="54"/>
      <c r="Q179" s="123">
        <f t="shared" si="77"/>
        <v>375711.87564092869</v>
      </c>
      <c r="R179" s="22"/>
      <c r="S179" s="145">
        <f>SUM($C$37:C179)</f>
        <v>237991.87216643378</v>
      </c>
      <c r="T179" s="127"/>
      <c r="U179" s="123">
        <f>SUM($CE$29:CE173)</f>
        <v>237991.87216643378</v>
      </c>
      <c r="V179" s="22"/>
      <c r="W179" s="146">
        <f>MONTHLYANALYSISWORKSHEET!P151</f>
        <v>4290</v>
      </c>
      <c r="X179" s="22"/>
      <c r="Y179" s="22"/>
      <c r="AD179" s="3" t="s">
        <v>45</v>
      </c>
      <c r="CC179">
        <f t="shared" si="64"/>
        <v>149</v>
      </c>
      <c r="CD179" s="2">
        <f t="shared" si="59"/>
        <v>4.4999999999999998E-2</v>
      </c>
      <c r="CE179" s="4">
        <f t="shared" si="60"/>
        <v>1387.6762991997991</v>
      </c>
      <c r="CF179" s="1">
        <f t="shared" si="61"/>
        <v>2533.4265491294036</v>
      </c>
      <c r="CG179" s="4">
        <f t="shared" si="62"/>
        <v>0</v>
      </c>
      <c r="CH179" s="4">
        <f t="shared" si="78"/>
        <v>0</v>
      </c>
      <c r="CI179" s="4">
        <f t="shared" si="65"/>
        <v>1145.7502499296045</v>
      </c>
      <c r="CJ179" s="4">
        <f t="shared" si="63"/>
        <v>368901.26287001686</v>
      </c>
      <c r="CL179" s="129">
        <f t="shared" si="75"/>
        <v>753.95400170214589</v>
      </c>
      <c r="CM179" s="1">
        <f t="shared" si="72"/>
        <v>1266.7132745647018</v>
      </c>
      <c r="CN179" s="1">
        <f t="shared" si="73"/>
        <v>512.75927286255592</v>
      </c>
      <c r="CO179" s="129">
        <f t="shared" si="74"/>
        <v>434984.13701718568</v>
      </c>
      <c r="CP179" s="111">
        <f t="shared" si="57"/>
        <v>143</v>
      </c>
    </row>
    <row r="180" spans="1:94" x14ac:dyDescent="0.25">
      <c r="A180" s="111">
        <f t="shared" si="66"/>
        <v>144</v>
      </c>
      <c r="B180" s="112">
        <f t="shared" si="67"/>
        <v>4.4999999999999998E-2</v>
      </c>
      <c r="C180" s="113">
        <f t="shared" si="68"/>
        <v>1408.9195336534824</v>
      </c>
      <c r="D180" s="114">
        <f t="shared" si="69"/>
        <v>2533.4265491294036</v>
      </c>
      <c r="E180" s="113">
        <f t="shared" si="54"/>
        <v>0</v>
      </c>
      <c r="F180" s="113"/>
      <c r="G180" s="113">
        <f t="shared" si="79"/>
        <v>0</v>
      </c>
      <c r="H180" s="113">
        <f t="shared" si="70"/>
        <v>1124.5070154759212</v>
      </c>
      <c r="I180" s="147">
        <f t="shared" si="71"/>
        <v>374587.36862545274</v>
      </c>
      <c r="J180" s="20"/>
      <c r="N180" s="131" t="s">
        <v>45</v>
      </c>
      <c r="O180" s="133">
        <f>CO348</f>
        <v>334244.74205965968</v>
      </c>
      <c r="P180" s="54"/>
      <c r="Q180" s="123">
        <f t="shared" si="77"/>
        <v>374587.36862545274</v>
      </c>
      <c r="R180" s="22"/>
      <c r="S180" s="145">
        <f>SUM($C$37:C180)</f>
        <v>239400.79170008725</v>
      </c>
      <c r="T180" s="127">
        <v>12</v>
      </c>
      <c r="U180" s="123">
        <f>SUM($CE$29:CE174)</f>
        <v>239400.79170008725</v>
      </c>
      <c r="V180" s="22"/>
      <c r="W180" s="146">
        <f>MONTHLYANALYSISWORKSHEET!P152</f>
        <v>4290</v>
      </c>
      <c r="X180" s="22"/>
      <c r="Y180" s="22"/>
      <c r="AD180" s="3" t="s">
        <v>45</v>
      </c>
      <c r="CC180">
        <f t="shared" si="64"/>
        <v>150</v>
      </c>
      <c r="CD180" s="2">
        <f t="shared" si="59"/>
        <v>4.4999999999999998E-2</v>
      </c>
      <c r="CE180" s="4">
        <f t="shared" si="60"/>
        <v>1383.3797357625631</v>
      </c>
      <c r="CF180" s="1">
        <f t="shared" si="61"/>
        <v>2533.4265491294036</v>
      </c>
      <c r="CG180" s="4">
        <f t="shared" si="62"/>
        <v>0</v>
      </c>
      <c r="CH180" s="4">
        <f t="shared" si="78"/>
        <v>0</v>
      </c>
      <c r="CI180" s="4">
        <f t="shared" si="65"/>
        <v>1150.0468133668405</v>
      </c>
      <c r="CJ180" s="4">
        <f t="shared" si="63"/>
        <v>367751.21605665004</v>
      </c>
      <c r="CL180" s="129">
        <f t="shared" si="75"/>
        <v>753.06628721100265</v>
      </c>
      <c r="CM180" s="1">
        <f t="shared" si="72"/>
        <v>1266.7132745647018</v>
      </c>
      <c r="CN180" s="1">
        <f t="shared" si="73"/>
        <v>513.64698735369916</v>
      </c>
      <c r="CO180" s="129">
        <f t="shared" si="74"/>
        <v>434470.490029832</v>
      </c>
      <c r="CP180" s="111">
        <f t="shared" si="57"/>
        <v>144</v>
      </c>
    </row>
    <row r="181" spans="1:94" x14ac:dyDescent="0.25">
      <c r="A181" s="111">
        <f t="shared" si="66"/>
        <v>145</v>
      </c>
      <c r="B181" s="112">
        <f t="shared" si="67"/>
        <v>4.4999999999999998E-2</v>
      </c>
      <c r="C181" s="113">
        <f t="shared" si="68"/>
        <v>1404.7026323454477</v>
      </c>
      <c r="D181" s="114">
        <f t="shared" si="69"/>
        <v>2533.4265491294036</v>
      </c>
      <c r="E181" s="113">
        <f t="shared" si="54"/>
        <v>0</v>
      </c>
      <c r="F181" s="113"/>
      <c r="G181" s="113">
        <f t="shared" si="79"/>
        <v>0</v>
      </c>
      <c r="H181" s="113">
        <f t="shared" si="70"/>
        <v>1128.7239167839559</v>
      </c>
      <c r="I181" s="147">
        <f t="shared" si="71"/>
        <v>373458.64470866881</v>
      </c>
      <c r="J181" s="20"/>
      <c r="N181" s="131"/>
      <c r="O181" s="133">
        <f>O180-($O$180-$O$192)/12</f>
        <v>332721.24988378421</v>
      </c>
      <c r="P181" s="54"/>
      <c r="Q181" s="123">
        <f t="shared" si="77"/>
        <v>373458.64470866881</v>
      </c>
      <c r="R181" s="22"/>
      <c r="S181" s="145">
        <f>SUM($C$37:C181)</f>
        <v>240805.49433243269</v>
      </c>
      <c r="T181" s="127"/>
      <c r="U181" s="123">
        <f>SUM($CE$29:CE175)</f>
        <v>240805.49433243269</v>
      </c>
      <c r="V181" s="22"/>
      <c r="W181" s="146">
        <f>MONTHLYANALYSISWORKSHEET!P153</f>
        <v>4349.583333333333</v>
      </c>
      <c r="X181" s="22"/>
      <c r="Y181" s="22"/>
      <c r="AD181" s="3" t="s">
        <v>45</v>
      </c>
      <c r="CC181">
        <f t="shared" si="64"/>
        <v>151</v>
      </c>
      <c r="CD181" s="2">
        <f t="shared" si="59"/>
        <v>4.4999999999999998E-2</v>
      </c>
      <c r="CE181" s="4">
        <f t="shared" si="60"/>
        <v>1379.0670602124376</v>
      </c>
      <c r="CF181" s="1">
        <f t="shared" si="61"/>
        <v>2533.4265491294036</v>
      </c>
      <c r="CG181" s="4">
        <f t="shared" si="62"/>
        <v>0</v>
      </c>
      <c r="CH181" s="4">
        <f t="shared" si="78"/>
        <v>0</v>
      </c>
      <c r="CI181" s="4">
        <f t="shared" si="65"/>
        <v>1154.359488916966</v>
      </c>
      <c r="CJ181" s="4">
        <f t="shared" si="63"/>
        <v>366596.85656773305</v>
      </c>
      <c r="CL181" s="129">
        <f t="shared" si="75"/>
        <v>752.17703586414655</v>
      </c>
      <c r="CM181" s="1">
        <f t="shared" si="72"/>
        <v>1266.7132745647018</v>
      </c>
      <c r="CN181" s="1">
        <f t="shared" si="73"/>
        <v>514.53623870055526</v>
      </c>
      <c r="CO181" s="129">
        <f t="shared" si="74"/>
        <v>433955.95379113144</v>
      </c>
      <c r="CP181" s="111">
        <f t="shared" si="57"/>
        <v>145</v>
      </c>
    </row>
    <row r="182" spans="1:94" x14ac:dyDescent="0.25">
      <c r="A182" s="111">
        <f t="shared" si="66"/>
        <v>146</v>
      </c>
      <c r="B182" s="112">
        <f t="shared" si="67"/>
        <v>4.4999999999999998E-2</v>
      </c>
      <c r="C182" s="113">
        <f t="shared" si="68"/>
        <v>1400.4699176575079</v>
      </c>
      <c r="D182" s="114">
        <f t="shared" si="69"/>
        <v>2533.4265491294036</v>
      </c>
      <c r="E182" s="113">
        <f t="shared" si="54"/>
        <v>0</v>
      </c>
      <c r="F182" s="113"/>
      <c r="G182" s="113">
        <f t="shared" si="79"/>
        <v>0</v>
      </c>
      <c r="H182" s="113">
        <f t="shared" si="70"/>
        <v>1132.9566314718957</v>
      </c>
      <c r="I182" s="147">
        <f t="shared" si="71"/>
        <v>372325.68807719694</v>
      </c>
      <c r="J182" s="20"/>
      <c r="N182" s="131"/>
      <c r="O182" s="133">
        <f t="shared" ref="O182:O190" si="80">O181-($O$180-$O$192)/12</f>
        <v>331197.75770790875</v>
      </c>
      <c r="P182" s="54"/>
      <c r="Q182" s="123">
        <f t="shared" si="77"/>
        <v>372325.68807719694</v>
      </c>
      <c r="R182" s="22"/>
      <c r="S182" s="145">
        <f>SUM($C$37:C182)</f>
        <v>242205.96425009018</v>
      </c>
      <c r="T182" s="127"/>
      <c r="U182" s="123">
        <f>SUM($CE$29:CE176)</f>
        <v>242205.96425009018</v>
      </c>
      <c r="V182" s="22"/>
      <c r="W182" s="146">
        <f>MONTHLYANALYSISWORKSHEET!P154</f>
        <v>4403.75</v>
      </c>
      <c r="X182" s="22"/>
      <c r="Y182" s="22"/>
      <c r="AD182" s="3" t="s">
        <v>45</v>
      </c>
      <c r="CC182">
        <f t="shared" si="64"/>
        <v>152</v>
      </c>
      <c r="CD182" s="2">
        <f t="shared" si="59"/>
        <v>4.4999999999999998E-2</v>
      </c>
      <c r="CE182" s="4">
        <f t="shared" si="60"/>
        <v>1374.7382121289988</v>
      </c>
      <c r="CF182" s="1">
        <f t="shared" si="61"/>
        <v>2533.4265491294036</v>
      </c>
      <c r="CG182" s="4">
        <f t="shared" si="62"/>
        <v>0</v>
      </c>
      <c r="CH182" s="4">
        <f t="shared" si="78"/>
        <v>0</v>
      </c>
      <c r="CI182" s="4">
        <f t="shared" si="65"/>
        <v>1158.6883370004048</v>
      </c>
      <c r="CJ182" s="4">
        <f t="shared" si="63"/>
        <v>365438.16823073267</v>
      </c>
      <c r="CL182" s="129">
        <f t="shared" si="75"/>
        <v>751.28624500089632</v>
      </c>
      <c r="CM182" s="1">
        <f t="shared" si="72"/>
        <v>1266.7132745647018</v>
      </c>
      <c r="CN182" s="1">
        <f t="shared" si="73"/>
        <v>515.42702956380549</v>
      </c>
      <c r="CO182" s="129">
        <f t="shared" si="74"/>
        <v>433440.52676156763</v>
      </c>
      <c r="CP182" s="111">
        <f t="shared" si="57"/>
        <v>146</v>
      </c>
    </row>
    <row r="183" spans="1:94" x14ac:dyDescent="0.25">
      <c r="A183" s="111">
        <f t="shared" si="66"/>
        <v>147</v>
      </c>
      <c r="B183" s="112">
        <f t="shared" si="67"/>
        <v>4.4999999999999998E-2</v>
      </c>
      <c r="C183" s="113">
        <f t="shared" si="68"/>
        <v>1396.2213302894884</v>
      </c>
      <c r="D183" s="114">
        <f t="shared" si="69"/>
        <v>2533.4265491294036</v>
      </c>
      <c r="E183" s="113">
        <f t="shared" si="54"/>
        <v>0</v>
      </c>
      <c r="F183" s="113"/>
      <c r="G183" s="113">
        <f t="shared" si="79"/>
        <v>0</v>
      </c>
      <c r="H183" s="113">
        <f t="shared" si="70"/>
        <v>1137.2052188399152</v>
      </c>
      <c r="I183" s="147">
        <f t="shared" si="71"/>
        <v>371188.48285835702</v>
      </c>
      <c r="J183" s="20"/>
      <c r="N183" s="131"/>
      <c r="O183" s="133">
        <f t="shared" si="80"/>
        <v>329674.26553203329</v>
      </c>
      <c r="P183" s="54"/>
      <c r="Q183" s="123">
        <f t="shared" si="77"/>
        <v>371188.48285835702</v>
      </c>
      <c r="R183" s="22"/>
      <c r="S183" s="145">
        <f>SUM($C$37:C183)</f>
        <v>243602.18558037968</v>
      </c>
      <c r="T183" s="127"/>
      <c r="U183" s="123">
        <f>SUM($CE$29:CE177)</f>
        <v>243602.18558037968</v>
      </c>
      <c r="V183" s="22"/>
      <c r="W183" s="146">
        <f>MONTHLYANALYSISWORKSHEET!P155</f>
        <v>4452.5</v>
      </c>
      <c r="X183" s="22"/>
      <c r="Y183" s="22"/>
      <c r="AD183" s="3" t="s">
        <v>45</v>
      </c>
      <c r="CC183">
        <f t="shared" si="64"/>
        <v>153</v>
      </c>
      <c r="CD183" s="2">
        <f t="shared" si="59"/>
        <v>4.4999999999999998E-2</v>
      </c>
      <c r="CE183" s="4">
        <f t="shared" si="60"/>
        <v>1370.3931308652473</v>
      </c>
      <c r="CF183" s="1">
        <f t="shared" si="61"/>
        <v>2533.4265491294036</v>
      </c>
      <c r="CG183" s="4">
        <f t="shared" si="62"/>
        <v>0</v>
      </c>
      <c r="CH183" s="4">
        <f t="shared" si="78"/>
        <v>0</v>
      </c>
      <c r="CI183" s="4">
        <f t="shared" si="65"/>
        <v>1163.0334182641564</v>
      </c>
      <c r="CJ183" s="4">
        <f t="shared" si="63"/>
        <v>364275.13481246849</v>
      </c>
      <c r="CL183" s="129">
        <f t="shared" si="75"/>
        <v>750.39391195596397</v>
      </c>
      <c r="CM183" s="1">
        <f t="shared" si="72"/>
        <v>1266.7132745647018</v>
      </c>
      <c r="CN183" s="1">
        <f t="shared" si="73"/>
        <v>516.31936260873783</v>
      </c>
      <c r="CO183" s="129">
        <f t="shared" si="74"/>
        <v>432924.20739895891</v>
      </c>
      <c r="CP183" s="111">
        <f t="shared" si="57"/>
        <v>147</v>
      </c>
    </row>
    <row r="184" spans="1:94" x14ac:dyDescent="0.25">
      <c r="A184" s="111">
        <f t="shared" si="66"/>
        <v>148</v>
      </c>
      <c r="B184" s="112">
        <f t="shared" si="67"/>
        <v>4.4999999999999998E-2</v>
      </c>
      <c r="C184" s="113">
        <f t="shared" si="68"/>
        <v>1391.9568107188386</v>
      </c>
      <c r="D184" s="114">
        <f t="shared" si="69"/>
        <v>2533.4265491294036</v>
      </c>
      <c r="E184" s="113">
        <f t="shared" si="54"/>
        <v>0</v>
      </c>
      <c r="F184" s="113"/>
      <c r="G184" s="113">
        <f t="shared" si="79"/>
        <v>0</v>
      </c>
      <c r="H184" s="113">
        <f t="shared" si="70"/>
        <v>1141.469738410565</v>
      </c>
      <c r="I184" s="147">
        <f t="shared" si="71"/>
        <v>370047.01311994647</v>
      </c>
      <c r="J184" s="20"/>
      <c r="N184" s="131"/>
      <c r="O184" s="133">
        <f t="shared" si="80"/>
        <v>328150.77335615782</v>
      </c>
      <c r="P184" s="54"/>
      <c r="Q184" s="123">
        <f t="shared" si="77"/>
        <v>370047.01311994647</v>
      </c>
      <c r="R184" s="22"/>
      <c r="S184" s="145">
        <f>SUM($C$37:C184)</f>
        <v>244994.14239109852</v>
      </c>
      <c r="T184" s="127"/>
      <c r="U184" s="123">
        <f>SUM($CE$29:CE178)</f>
        <v>244994.14239109852</v>
      </c>
      <c r="V184" s="22"/>
      <c r="W184" s="146">
        <f>MONTHLYANALYSISWORKSHEET!P156</f>
        <v>4495.833333333333</v>
      </c>
      <c r="X184" s="22"/>
      <c r="Y184" s="22"/>
      <c r="AD184" s="3" t="s">
        <v>45</v>
      </c>
      <c r="CC184">
        <f t="shared" si="64"/>
        <v>154</v>
      </c>
      <c r="CD184" s="2">
        <f t="shared" si="59"/>
        <v>4.4999999999999998E-2</v>
      </c>
      <c r="CE184" s="4">
        <f t="shared" si="60"/>
        <v>1366.0317555467568</v>
      </c>
      <c r="CF184" s="1">
        <f t="shared" si="61"/>
        <v>2533.4265491294036</v>
      </c>
      <c r="CG184" s="4">
        <f t="shared" si="62"/>
        <v>0</v>
      </c>
      <c r="CH184" s="4">
        <f t="shared" si="78"/>
        <v>0</v>
      </c>
      <c r="CI184" s="4">
        <f t="shared" si="65"/>
        <v>1167.3947935826468</v>
      </c>
      <c r="CJ184" s="4">
        <f t="shared" si="63"/>
        <v>363107.74001888582</v>
      </c>
      <c r="CL184" s="129">
        <f t="shared" si="75"/>
        <v>749.50003405944756</v>
      </c>
      <c r="CM184" s="1">
        <f t="shared" si="72"/>
        <v>1266.7132745647018</v>
      </c>
      <c r="CN184" s="1">
        <f t="shared" si="73"/>
        <v>517.21324050525425</v>
      </c>
      <c r="CO184" s="129">
        <f t="shared" si="74"/>
        <v>432406.99415845366</v>
      </c>
      <c r="CP184" s="111">
        <f t="shared" si="57"/>
        <v>148</v>
      </c>
    </row>
    <row r="185" spans="1:94" x14ac:dyDescent="0.25">
      <c r="A185" s="111">
        <f t="shared" si="66"/>
        <v>149</v>
      </c>
      <c r="B185" s="112">
        <f t="shared" si="67"/>
        <v>4.4999999999999998E-2</v>
      </c>
      <c r="C185" s="113">
        <f t="shared" si="68"/>
        <v>1387.6762991997991</v>
      </c>
      <c r="D185" s="114">
        <f t="shared" si="69"/>
        <v>2533.4265491294036</v>
      </c>
      <c r="E185" s="113">
        <f t="shared" si="54"/>
        <v>0</v>
      </c>
      <c r="F185" s="113"/>
      <c r="G185" s="113">
        <f t="shared" si="79"/>
        <v>0</v>
      </c>
      <c r="H185" s="113">
        <f t="shared" si="70"/>
        <v>1145.7502499296045</v>
      </c>
      <c r="I185" s="147">
        <f t="shared" si="71"/>
        <v>368901.26287001686</v>
      </c>
      <c r="J185" s="20"/>
      <c r="N185" s="131"/>
      <c r="O185" s="133">
        <f t="shared" si="80"/>
        <v>326627.28118028236</v>
      </c>
      <c r="P185" s="54"/>
      <c r="Q185" s="123">
        <f t="shared" si="77"/>
        <v>368901.26287001686</v>
      </c>
      <c r="R185" s="22"/>
      <c r="S185" s="145">
        <f>SUM($C$37:C185)</f>
        <v>246381.81869029833</v>
      </c>
      <c r="T185" s="127"/>
      <c r="U185" s="123">
        <f>SUM($CE$29:CE179)</f>
        <v>246381.81869029833</v>
      </c>
      <c r="V185" s="22"/>
      <c r="W185" s="146">
        <f>MONTHLYANALYSISWORKSHEET!P157</f>
        <v>4533.75</v>
      </c>
      <c r="X185" s="22"/>
      <c r="Y185" s="22"/>
      <c r="AD185" s="3" t="s">
        <v>45</v>
      </c>
      <c r="CC185">
        <f t="shared" si="64"/>
        <v>155</v>
      </c>
      <c r="CD185" s="2">
        <f t="shared" si="59"/>
        <v>4.4999999999999998E-2</v>
      </c>
      <c r="CE185" s="4">
        <f t="shared" si="60"/>
        <v>1361.6540250708217</v>
      </c>
      <c r="CF185" s="1">
        <f t="shared" si="61"/>
        <v>2533.4265491294036</v>
      </c>
      <c r="CG185" s="4">
        <f t="shared" si="62"/>
        <v>0</v>
      </c>
      <c r="CH185" s="4">
        <f t="shared" si="78"/>
        <v>0</v>
      </c>
      <c r="CI185" s="4">
        <f t="shared" si="65"/>
        <v>1171.7725240585819</v>
      </c>
      <c r="CJ185" s="4">
        <f t="shared" si="63"/>
        <v>361935.96749482723</v>
      </c>
      <c r="CL185" s="129">
        <f t="shared" si="75"/>
        <v>748.60460863682283</v>
      </c>
      <c r="CM185" s="1">
        <f t="shared" si="72"/>
        <v>1266.7132745647018</v>
      </c>
      <c r="CN185" s="1">
        <f t="shared" si="73"/>
        <v>518.10866592787897</v>
      </c>
      <c r="CO185" s="129">
        <f t="shared" si="74"/>
        <v>431888.88549252576</v>
      </c>
      <c r="CP185" s="111">
        <f t="shared" si="57"/>
        <v>149</v>
      </c>
    </row>
    <row r="186" spans="1:94" x14ac:dyDescent="0.25">
      <c r="A186" s="111">
        <f t="shared" si="66"/>
        <v>150</v>
      </c>
      <c r="B186" s="112">
        <f t="shared" si="67"/>
        <v>4.4999999999999998E-2</v>
      </c>
      <c r="C186" s="113">
        <f t="shared" si="68"/>
        <v>1383.3797357625631</v>
      </c>
      <c r="D186" s="114">
        <f t="shared" si="69"/>
        <v>2533.4265491294036</v>
      </c>
      <c r="E186" s="113">
        <f t="shared" si="54"/>
        <v>0</v>
      </c>
      <c r="F186" s="113"/>
      <c r="G186" s="113">
        <f t="shared" si="79"/>
        <v>0</v>
      </c>
      <c r="H186" s="113">
        <f t="shared" si="70"/>
        <v>1150.0468133668405</v>
      </c>
      <c r="I186" s="147">
        <f t="shared" si="71"/>
        <v>367751.21605665004</v>
      </c>
      <c r="J186" s="20"/>
      <c r="N186" s="131"/>
      <c r="O186" s="133">
        <f t="shared" si="80"/>
        <v>325103.78900440689</v>
      </c>
      <c r="P186" s="54"/>
      <c r="Q186" s="123">
        <f t="shared" si="77"/>
        <v>367751.21605665004</v>
      </c>
      <c r="R186" s="22"/>
      <c r="S186" s="145">
        <f>SUM($C$37:C186)</f>
        <v>247765.1984260609</v>
      </c>
      <c r="T186" s="127"/>
      <c r="U186" s="123">
        <f>SUM($CE$29:CE180)</f>
        <v>247765.1984260609</v>
      </c>
      <c r="V186" s="22"/>
      <c r="W186" s="146">
        <f>MONTHLYANALYSISWORKSHEET!P158</f>
        <v>4566.25</v>
      </c>
      <c r="X186" s="22"/>
      <c r="Y186" s="22"/>
      <c r="AD186" s="3" t="s">
        <v>45</v>
      </c>
      <c r="CC186">
        <f t="shared" si="64"/>
        <v>156</v>
      </c>
      <c r="CD186" s="2">
        <f t="shared" si="59"/>
        <v>4.4999999999999998E-2</v>
      </c>
      <c r="CE186" s="4">
        <f t="shared" si="60"/>
        <v>1357.259878105602</v>
      </c>
      <c r="CF186" s="1">
        <f t="shared" si="61"/>
        <v>2533.4265491294036</v>
      </c>
      <c r="CG186" s="4">
        <f t="shared" si="62"/>
        <v>0</v>
      </c>
      <c r="CH186" s="4">
        <f t="shared" si="78"/>
        <v>0</v>
      </c>
      <c r="CI186" s="4">
        <f t="shared" si="65"/>
        <v>1176.1666710238017</v>
      </c>
      <c r="CJ186" s="4">
        <f t="shared" si="63"/>
        <v>360759.80082380341</v>
      </c>
      <c r="CL186" s="129">
        <f t="shared" si="75"/>
        <v>747.70763300893509</v>
      </c>
      <c r="CM186" s="1">
        <f t="shared" si="72"/>
        <v>1266.7132745647018</v>
      </c>
      <c r="CN186" s="1">
        <f t="shared" si="73"/>
        <v>519.00564155576672</v>
      </c>
      <c r="CO186" s="129">
        <f t="shared" si="74"/>
        <v>431369.87985097</v>
      </c>
      <c r="CP186" s="111">
        <f t="shared" si="57"/>
        <v>150</v>
      </c>
    </row>
    <row r="187" spans="1:94" x14ac:dyDescent="0.25">
      <c r="A187" s="111">
        <f t="shared" si="66"/>
        <v>151</v>
      </c>
      <c r="B187" s="112">
        <f t="shared" si="67"/>
        <v>4.4999999999999998E-2</v>
      </c>
      <c r="C187" s="113">
        <f t="shared" si="68"/>
        <v>1379.0670602124376</v>
      </c>
      <c r="D187" s="114">
        <f t="shared" si="69"/>
        <v>2533.4265491294036</v>
      </c>
      <c r="E187" s="113">
        <f t="shared" si="54"/>
        <v>0</v>
      </c>
      <c r="F187" s="113"/>
      <c r="G187" s="113">
        <f t="shared" si="79"/>
        <v>0</v>
      </c>
      <c r="H187" s="113">
        <f t="shared" si="70"/>
        <v>1154.359488916966</v>
      </c>
      <c r="I187" s="147">
        <f t="shared" si="71"/>
        <v>366596.85656773305</v>
      </c>
      <c r="J187" s="20"/>
      <c r="N187" s="131"/>
      <c r="O187" s="133">
        <f t="shared" si="80"/>
        <v>323580.29682853143</v>
      </c>
      <c r="P187" s="54"/>
      <c r="Q187" s="123">
        <f t="shared" si="77"/>
        <v>366596.85656773305</v>
      </c>
      <c r="R187" s="22"/>
      <c r="S187" s="145">
        <f>SUM($C$37:C187)</f>
        <v>249144.26548627333</v>
      </c>
      <c r="T187" s="127"/>
      <c r="U187" s="123">
        <f>SUM($CE$29:CE181)</f>
        <v>249144.26548627333</v>
      </c>
      <c r="V187" s="22"/>
      <c r="W187" s="146">
        <f>MONTHLYANALYSISWORKSHEET!P159</f>
        <v>4593.333333333333</v>
      </c>
      <c r="X187" s="22"/>
      <c r="Y187" s="22"/>
      <c r="AD187" s="3" t="s">
        <v>45</v>
      </c>
      <c r="CC187">
        <f t="shared" si="64"/>
        <v>157</v>
      </c>
      <c r="CD187" s="2">
        <f t="shared" si="59"/>
        <v>4.4999999999999998E-2</v>
      </c>
      <c r="CE187" s="4">
        <f t="shared" si="60"/>
        <v>1352.8492530892627</v>
      </c>
      <c r="CF187" s="1">
        <f t="shared" si="61"/>
        <v>2533.4265491294036</v>
      </c>
      <c r="CG187" s="4">
        <f t="shared" si="62"/>
        <v>0</v>
      </c>
      <c r="CH187" s="4">
        <f t="shared" si="78"/>
        <v>0</v>
      </c>
      <c r="CI187" s="4">
        <f t="shared" si="65"/>
        <v>1180.5772960401409</v>
      </c>
      <c r="CJ187" s="4">
        <f t="shared" si="63"/>
        <v>359579.22352776327</v>
      </c>
      <c r="CL187" s="129">
        <f t="shared" si="75"/>
        <v>746.80910449199177</v>
      </c>
      <c r="CM187" s="1">
        <f t="shared" si="72"/>
        <v>1266.7132745647018</v>
      </c>
      <c r="CN187" s="1">
        <f t="shared" si="73"/>
        <v>519.90417007271003</v>
      </c>
      <c r="CO187" s="129">
        <f t="shared" si="74"/>
        <v>430849.9756808973</v>
      </c>
      <c r="CP187" s="111">
        <f t="shared" si="57"/>
        <v>151</v>
      </c>
    </row>
    <row r="188" spans="1:94" x14ac:dyDescent="0.25">
      <c r="A188" s="111">
        <f t="shared" si="66"/>
        <v>152</v>
      </c>
      <c r="B188" s="112">
        <f t="shared" si="67"/>
        <v>4.4999999999999998E-2</v>
      </c>
      <c r="C188" s="113">
        <f t="shared" si="68"/>
        <v>1374.7382121289988</v>
      </c>
      <c r="D188" s="114">
        <f t="shared" si="69"/>
        <v>2533.4265491294036</v>
      </c>
      <c r="E188" s="113">
        <f t="shared" si="54"/>
        <v>0</v>
      </c>
      <c r="F188" s="113"/>
      <c r="G188" s="113">
        <f t="shared" si="79"/>
        <v>0</v>
      </c>
      <c r="H188" s="113">
        <f t="shared" si="70"/>
        <v>1158.6883370004048</v>
      </c>
      <c r="I188" s="147">
        <f t="shared" si="71"/>
        <v>365438.16823073267</v>
      </c>
      <c r="J188" s="20"/>
      <c r="N188" s="131"/>
      <c r="O188" s="133">
        <f t="shared" si="80"/>
        <v>322056.80465265596</v>
      </c>
      <c r="P188" s="54"/>
      <c r="Q188" s="123">
        <f t="shared" si="77"/>
        <v>365438.16823073267</v>
      </c>
      <c r="R188" s="22"/>
      <c r="S188" s="145">
        <f>SUM($C$37:C188)</f>
        <v>250519.00369840232</v>
      </c>
      <c r="T188" s="127"/>
      <c r="U188" s="123">
        <f>SUM($CE$29:CE182)</f>
        <v>250519.00369840232</v>
      </c>
      <c r="V188" s="22"/>
      <c r="W188" s="146">
        <f>MONTHLYANALYSISWORKSHEET!P160</f>
        <v>4615</v>
      </c>
      <c r="X188" s="22"/>
      <c r="Y188" s="22"/>
      <c r="AD188" s="3" t="s">
        <v>45</v>
      </c>
      <c r="CC188">
        <f t="shared" si="64"/>
        <v>158</v>
      </c>
      <c r="CD188" s="2">
        <f t="shared" si="59"/>
        <v>4.4999999999999998E-2</v>
      </c>
      <c r="CE188" s="4">
        <f t="shared" si="60"/>
        <v>1348.4220882291122</v>
      </c>
      <c r="CF188" s="1">
        <f t="shared" si="61"/>
        <v>2533.4265491294036</v>
      </c>
      <c r="CG188" s="4">
        <f t="shared" si="62"/>
        <v>0</v>
      </c>
      <c r="CH188" s="4">
        <f t="shared" si="78"/>
        <v>0</v>
      </c>
      <c r="CI188" s="4">
        <f t="shared" si="65"/>
        <v>1185.0044609002914</v>
      </c>
      <c r="CJ188" s="4">
        <f t="shared" si="63"/>
        <v>358394.21906686301</v>
      </c>
      <c r="CL188" s="129">
        <f t="shared" si="75"/>
        <v>745.90902039755338</v>
      </c>
      <c r="CM188" s="1">
        <f t="shared" si="72"/>
        <v>1266.7132745647018</v>
      </c>
      <c r="CN188" s="1">
        <f t="shared" si="73"/>
        <v>520.80425416714843</v>
      </c>
      <c r="CO188" s="129">
        <f t="shared" si="74"/>
        <v>430329.17142673017</v>
      </c>
      <c r="CP188" s="111">
        <f t="shared" si="57"/>
        <v>152</v>
      </c>
    </row>
    <row r="189" spans="1:94" x14ac:dyDescent="0.25">
      <c r="A189" s="111">
        <f t="shared" si="66"/>
        <v>153</v>
      </c>
      <c r="B189" s="112">
        <f t="shared" si="67"/>
        <v>4.4999999999999998E-2</v>
      </c>
      <c r="C189" s="113">
        <f t="shared" si="68"/>
        <v>1370.3931308652473</v>
      </c>
      <c r="D189" s="114">
        <f t="shared" si="69"/>
        <v>2533.4265491294036</v>
      </c>
      <c r="E189" s="113">
        <f t="shared" si="54"/>
        <v>0</v>
      </c>
      <c r="F189" s="113"/>
      <c r="G189" s="113">
        <f t="shared" si="79"/>
        <v>0</v>
      </c>
      <c r="H189" s="113">
        <f t="shared" si="70"/>
        <v>1163.0334182641564</v>
      </c>
      <c r="I189" s="147">
        <f t="shared" si="71"/>
        <v>364275.13481246849</v>
      </c>
      <c r="J189" s="20"/>
      <c r="N189" s="131"/>
      <c r="O189" s="133">
        <f t="shared" si="80"/>
        <v>320533.3124767805</v>
      </c>
      <c r="P189" s="54"/>
      <c r="Q189" s="123">
        <f t="shared" si="77"/>
        <v>364275.13481246849</v>
      </c>
      <c r="R189" s="22"/>
      <c r="S189" s="145">
        <f>SUM($C$37:C189)</f>
        <v>251889.39682926756</v>
      </c>
      <c r="T189" s="127"/>
      <c r="U189" s="123">
        <f>SUM($CE$29:CE183)</f>
        <v>251889.39682926756</v>
      </c>
      <c r="V189" s="22"/>
      <c r="W189" s="146">
        <f>MONTHLYANALYSISWORKSHEET!P161</f>
        <v>4631.25</v>
      </c>
      <c r="X189" s="22"/>
      <c r="Y189" s="22"/>
      <c r="AD189" s="3" t="s">
        <v>45</v>
      </c>
      <c r="CC189">
        <f t="shared" si="64"/>
        <v>159</v>
      </c>
      <c r="CD189" s="2">
        <f t="shared" si="59"/>
        <v>4.4999999999999998E-2</v>
      </c>
      <c r="CE189" s="4">
        <f t="shared" si="60"/>
        <v>1343.9783215007362</v>
      </c>
      <c r="CF189" s="1">
        <f t="shared" si="61"/>
        <v>2533.4265491294036</v>
      </c>
      <c r="CG189" s="4">
        <f t="shared" si="62"/>
        <v>0</v>
      </c>
      <c r="CH189" s="4">
        <f t="shared" si="78"/>
        <v>0</v>
      </c>
      <c r="CI189" s="4">
        <f t="shared" si="65"/>
        <v>1189.4482276286674</v>
      </c>
      <c r="CJ189" s="4">
        <f t="shared" si="63"/>
        <v>357204.77083923435</v>
      </c>
      <c r="CL189" s="129">
        <f t="shared" si="75"/>
        <v>745.00737803252662</v>
      </c>
      <c r="CM189" s="1">
        <f t="shared" si="72"/>
        <v>1266.7132745647018</v>
      </c>
      <c r="CN189" s="1">
        <f t="shared" si="73"/>
        <v>521.70589653217519</v>
      </c>
      <c r="CO189" s="129">
        <f t="shared" si="74"/>
        <v>429807.46553019801</v>
      </c>
      <c r="CP189" s="111">
        <f t="shared" si="57"/>
        <v>153</v>
      </c>
    </row>
    <row r="190" spans="1:94" x14ac:dyDescent="0.25">
      <c r="A190" s="111">
        <f t="shared" si="66"/>
        <v>154</v>
      </c>
      <c r="B190" s="112">
        <f t="shared" si="67"/>
        <v>4.4999999999999998E-2</v>
      </c>
      <c r="C190" s="113">
        <f t="shared" si="68"/>
        <v>1366.0317555467568</v>
      </c>
      <c r="D190" s="114">
        <f t="shared" si="69"/>
        <v>2533.4265491294036</v>
      </c>
      <c r="E190" s="113">
        <f t="shared" si="54"/>
        <v>0</v>
      </c>
      <c r="F190" s="113"/>
      <c r="G190" s="113">
        <f t="shared" si="79"/>
        <v>0</v>
      </c>
      <c r="H190" s="113">
        <f t="shared" si="70"/>
        <v>1167.3947935826468</v>
      </c>
      <c r="I190" s="147">
        <f t="shared" si="71"/>
        <v>363107.74001888582</v>
      </c>
      <c r="J190" s="20"/>
      <c r="N190" s="131"/>
      <c r="O190" s="133">
        <f t="shared" si="80"/>
        <v>319009.82030090503</v>
      </c>
      <c r="P190" s="54"/>
      <c r="Q190" s="123">
        <f t="shared" si="77"/>
        <v>363107.74001888582</v>
      </c>
      <c r="R190" s="22"/>
      <c r="S190" s="145">
        <f>SUM($C$37:C190)</f>
        <v>253255.4285848143</v>
      </c>
      <c r="T190" s="127"/>
      <c r="U190" s="123">
        <f>SUM($CE$29:CE184)</f>
        <v>253255.4285848143</v>
      </c>
      <c r="V190" s="22"/>
      <c r="W190" s="146">
        <f>MONTHLYANALYSISWORKSHEET!P162</f>
        <v>4642.083333333333</v>
      </c>
      <c r="X190" s="22"/>
      <c r="Y190" s="22"/>
      <c r="AD190" s="3" t="s">
        <v>45</v>
      </c>
      <c r="CC190">
        <f t="shared" si="64"/>
        <v>160</v>
      </c>
      <c r="CD190" s="2">
        <f t="shared" si="59"/>
        <v>4.4999999999999998E-2</v>
      </c>
      <c r="CE190" s="4">
        <f t="shared" si="60"/>
        <v>1339.5178906471288</v>
      </c>
      <c r="CF190" s="1">
        <f t="shared" si="61"/>
        <v>2533.4265491294036</v>
      </c>
      <c r="CG190" s="4">
        <f t="shared" si="62"/>
        <v>0</v>
      </c>
      <c r="CH190" s="4">
        <f t="shared" si="78"/>
        <v>0</v>
      </c>
      <c r="CI190" s="4">
        <f t="shared" si="65"/>
        <v>1193.9086584822749</v>
      </c>
      <c r="CJ190" s="4">
        <f t="shared" si="63"/>
        <v>356010.8621807521</v>
      </c>
      <c r="CL190" s="129">
        <f t="shared" si="75"/>
        <v>744.10417469915524</v>
      </c>
      <c r="CM190" s="1">
        <f t="shared" si="72"/>
        <v>1266.7132745647018</v>
      </c>
      <c r="CN190" s="1">
        <f t="shared" si="73"/>
        <v>522.60909986554657</v>
      </c>
      <c r="CO190" s="129">
        <f t="shared" si="74"/>
        <v>429284.85643033247</v>
      </c>
      <c r="CP190" s="111">
        <f t="shared" si="57"/>
        <v>154</v>
      </c>
    </row>
    <row r="191" spans="1:94" x14ac:dyDescent="0.25">
      <c r="A191" s="111">
        <f t="shared" si="66"/>
        <v>155</v>
      </c>
      <c r="B191" s="112">
        <f t="shared" si="67"/>
        <v>4.4999999999999998E-2</v>
      </c>
      <c r="C191" s="113">
        <f t="shared" si="68"/>
        <v>1361.6540250708217</v>
      </c>
      <c r="D191" s="114">
        <f t="shared" si="69"/>
        <v>2533.4265491294036</v>
      </c>
      <c r="E191" s="113">
        <f t="shared" si="54"/>
        <v>0</v>
      </c>
      <c r="F191" s="113"/>
      <c r="G191" s="113">
        <f t="shared" si="79"/>
        <v>0</v>
      </c>
      <c r="H191" s="113">
        <f t="shared" si="70"/>
        <v>1171.7725240585819</v>
      </c>
      <c r="I191" s="147">
        <f t="shared" si="71"/>
        <v>361935.96749482723</v>
      </c>
      <c r="J191" s="20"/>
      <c r="N191" s="131"/>
      <c r="O191" s="133">
        <f>O190-($O$180-$O$192)/12</f>
        <v>317486.32812502957</v>
      </c>
      <c r="P191" s="54"/>
      <c r="Q191" s="123">
        <f t="shared" si="77"/>
        <v>361935.96749482723</v>
      </c>
      <c r="R191" s="22"/>
      <c r="S191" s="145">
        <f>SUM($C$37:C191)</f>
        <v>254617.08260988514</v>
      </c>
      <c r="T191" s="127"/>
      <c r="U191" s="123">
        <f>SUM($CE$29:CE185)</f>
        <v>254617.08260988514</v>
      </c>
      <c r="V191" s="22"/>
      <c r="W191" s="144" t="str">
        <f>MONTHLYANALYSISWORKSHEET!P163</f>
        <v/>
      </c>
      <c r="X191" s="22"/>
      <c r="Y191" s="22"/>
      <c r="AD191" s="3" t="s">
        <v>45</v>
      </c>
      <c r="CC191">
        <f t="shared" si="64"/>
        <v>161</v>
      </c>
      <c r="CD191" s="2">
        <f t="shared" si="59"/>
        <v>4.4999999999999998E-2</v>
      </c>
      <c r="CE191" s="4">
        <f t="shared" si="60"/>
        <v>1335.0407331778201</v>
      </c>
      <c r="CF191" s="1">
        <f t="shared" si="61"/>
        <v>2533.4265491294036</v>
      </c>
      <c r="CG191" s="4">
        <f t="shared" si="62"/>
        <v>0</v>
      </c>
      <c r="CH191" s="4">
        <f t="shared" si="78"/>
        <v>0</v>
      </c>
      <c r="CI191" s="4">
        <f t="shared" si="65"/>
        <v>1198.3858159515835</v>
      </c>
      <c r="CJ191" s="4">
        <f t="shared" si="63"/>
        <v>354812.47636480053</v>
      </c>
      <c r="CL191" s="129">
        <f t="shared" si="75"/>
        <v>743.19940769501306</v>
      </c>
      <c r="CM191" s="1">
        <f t="shared" si="72"/>
        <v>1266.7132745647018</v>
      </c>
      <c r="CN191" s="1">
        <f t="shared" si="73"/>
        <v>523.51386686968874</v>
      </c>
      <c r="CO191" s="129">
        <f t="shared" si="74"/>
        <v>428761.34256346279</v>
      </c>
      <c r="CP191" s="111">
        <f t="shared" si="57"/>
        <v>155</v>
      </c>
    </row>
    <row r="192" spans="1:94" x14ac:dyDescent="0.25">
      <c r="A192" s="111">
        <f t="shared" si="66"/>
        <v>156</v>
      </c>
      <c r="B192" s="112">
        <f t="shared" si="67"/>
        <v>4.4999999999999998E-2</v>
      </c>
      <c r="C192" s="113">
        <f t="shared" si="68"/>
        <v>1357.259878105602</v>
      </c>
      <c r="D192" s="114">
        <f t="shared" si="69"/>
        <v>2533.4265491294036</v>
      </c>
      <c r="E192" s="113">
        <f t="shared" si="54"/>
        <v>0</v>
      </c>
      <c r="F192" s="113"/>
      <c r="G192" s="113">
        <f t="shared" si="79"/>
        <v>0</v>
      </c>
      <c r="H192" s="113">
        <f t="shared" si="70"/>
        <v>1176.1666710238017</v>
      </c>
      <c r="I192" s="147">
        <f t="shared" si="71"/>
        <v>360759.80082380341</v>
      </c>
      <c r="J192" s="20"/>
      <c r="N192" s="131" t="s">
        <v>45</v>
      </c>
      <c r="O192" s="133">
        <f>CO374</f>
        <v>315962.8359491544</v>
      </c>
      <c r="P192" s="54"/>
      <c r="Q192" s="123">
        <f t="shared" si="77"/>
        <v>360759.80082380341</v>
      </c>
      <c r="R192" s="22"/>
      <c r="S192" s="145">
        <f>SUM($C$37:C192)</f>
        <v>255974.34248799074</v>
      </c>
      <c r="T192" s="127">
        <v>13</v>
      </c>
      <c r="U192" s="123">
        <f>SUM($CE$29:CE186)</f>
        <v>255974.34248799074</v>
      </c>
      <c r="V192" s="22"/>
      <c r="W192" s="144" t="str">
        <f>MONTHLYANALYSISWORKSHEET!P164</f>
        <v/>
      </c>
      <c r="X192" s="22"/>
      <c r="Y192" s="22"/>
      <c r="AD192" s="3" t="s">
        <v>45</v>
      </c>
      <c r="CC192">
        <f t="shared" si="64"/>
        <v>162</v>
      </c>
      <c r="CD192" s="2">
        <f t="shared" si="59"/>
        <v>4.4999999999999998E-2</v>
      </c>
      <c r="CE192" s="4">
        <f t="shared" si="60"/>
        <v>1330.5467863680019</v>
      </c>
      <c r="CF192" s="1">
        <f t="shared" si="61"/>
        <v>2533.4265491294036</v>
      </c>
      <c r="CG192" s="4">
        <f t="shared" si="62"/>
        <v>0</v>
      </c>
      <c r="CH192" s="4">
        <f t="shared" si="78"/>
        <v>0</v>
      </c>
      <c r="CI192" s="4">
        <f t="shared" si="65"/>
        <v>1202.8797627614017</v>
      </c>
      <c r="CJ192" s="4">
        <f t="shared" si="63"/>
        <v>353609.59660203912</v>
      </c>
      <c r="CL192" s="129">
        <f t="shared" si="75"/>
        <v>742.29307431299503</v>
      </c>
      <c r="CM192" s="1">
        <f t="shared" si="72"/>
        <v>1266.7132745647018</v>
      </c>
      <c r="CN192" s="1">
        <f t="shared" si="73"/>
        <v>524.42020025170677</v>
      </c>
      <c r="CO192" s="129">
        <f t="shared" si="74"/>
        <v>428236.92236321111</v>
      </c>
      <c r="CP192" s="111">
        <f t="shared" si="57"/>
        <v>156</v>
      </c>
    </row>
    <row r="193" spans="1:94" x14ac:dyDescent="0.25">
      <c r="A193" s="111">
        <f t="shared" si="66"/>
        <v>157</v>
      </c>
      <c r="B193" s="112">
        <f t="shared" si="67"/>
        <v>4.4999999999999998E-2</v>
      </c>
      <c r="C193" s="113">
        <f t="shared" si="68"/>
        <v>1352.8492530892627</v>
      </c>
      <c r="D193" s="114">
        <f t="shared" si="69"/>
        <v>2533.4265491294036</v>
      </c>
      <c r="E193" s="113">
        <f t="shared" si="54"/>
        <v>0</v>
      </c>
      <c r="F193" s="113"/>
      <c r="G193" s="113">
        <f t="shared" si="79"/>
        <v>0</v>
      </c>
      <c r="H193" s="113">
        <f t="shared" si="70"/>
        <v>1180.5772960401409</v>
      </c>
      <c r="I193" s="147">
        <f t="shared" si="71"/>
        <v>359579.22352776327</v>
      </c>
      <c r="J193" s="20"/>
      <c r="N193" s="131"/>
      <c r="O193" s="133">
        <f>O192-($O$192-$O$204)/12</f>
        <v>314369.26279005333</v>
      </c>
      <c r="P193" s="54"/>
      <c r="Q193" s="123">
        <f t="shared" si="77"/>
        <v>359579.22352776327</v>
      </c>
      <c r="R193" s="22"/>
      <c r="S193" s="145">
        <f>SUM($C$37:C193)</f>
        <v>257327.19174107999</v>
      </c>
      <c r="T193" s="127"/>
      <c r="U193" s="123">
        <f>SUM($CE$29:CE187)</f>
        <v>257327.19174107999</v>
      </c>
      <c r="V193" s="22"/>
      <c r="W193" s="144" t="str">
        <f>MONTHLYANALYSISWORKSHEET!P165</f>
        <v/>
      </c>
      <c r="X193" s="22"/>
      <c r="Y193" s="22"/>
      <c r="AD193" s="3" t="s">
        <v>45</v>
      </c>
      <c r="CC193">
        <f t="shared" si="64"/>
        <v>163</v>
      </c>
      <c r="CD193" s="2">
        <f t="shared" si="59"/>
        <v>4.4999999999999998E-2</v>
      </c>
      <c r="CE193" s="4">
        <f t="shared" si="60"/>
        <v>1326.0359872576466</v>
      </c>
      <c r="CF193" s="1">
        <f t="shared" si="61"/>
        <v>2533.4265491294036</v>
      </c>
      <c r="CG193" s="4">
        <f t="shared" si="62"/>
        <v>0</v>
      </c>
      <c r="CH193" s="4">
        <f t="shared" si="78"/>
        <v>0</v>
      </c>
      <c r="CI193" s="4">
        <f t="shared" si="65"/>
        <v>1207.390561871757</v>
      </c>
      <c r="CJ193" s="4">
        <f t="shared" si="63"/>
        <v>352402.20604016737</v>
      </c>
      <c r="CL193" s="129">
        <f t="shared" si="75"/>
        <v>741.38517184130922</v>
      </c>
      <c r="CM193" s="1">
        <f t="shared" si="72"/>
        <v>1266.7132745647018</v>
      </c>
      <c r="CN193" s="1">
        <f t="shared" si="73"/>
        <v>525.32810272339259</v>
      </c>
      <c r="CO193" s="129">
        <f t="shared" si="74"/>
        <v>427711.59426048771</v>
      </c>
      <c r="CP193" s="111">
        <f t="shared" si="57"/>
        <v>157</v>
      </c>
    </row>
    <row r="194" spans="1:94" x14ac:dyDescent="0.25">
      <c r="A194" s="111">
        <f t="shared" si="66"/>
        <v>158</v>
      </c>
      <c r="B194" s="112">
        <f t="shared" si="67"/>
        <v>4.4999999999999998E-2</v>
      </c>
      <c r="C194" s="113">
        <f t="shared" si="68"/>
        <v>1348.4220882291122</v>
      </c>
      <c r="D194" s="114">
        <f t="shared" si="69"/>
        <v>2533.4265491294036</v>
      </c>
      <c r="E194" s="113">
        <f t="shared" si="54"/>
        <v>0</v>
      </c>
      <c r="F194" s="113"/>
      <c r="G194" s="113">
        <f t="shared" si="79"/>
        <v>0</v>
      </c>
      <c r="H194" s="113">
        <f t="shared" si="70"/>
        <v>1185.0044609002914</v>
      </c>
      <c r="I194" s="147">
        <f t="shared" si="71"/>
        <v>358394.21906686301</v>
      </c>
      <c r="J194" s="20"/>
      <c r="N194" s="131"/>
      <c r="O194" s="133">
        <f t="shared" ref="O194:O203" si="81">O193-($O$192-$O$204)/12</f>
        <v>312775.68963095226</v>
      </c>
      <c r="P194" s="54"/>
      <c r="Q194" s="123">
        <f t="shared" si="77"/>
        <v>358394.21906686301</v>
      </c>
      <c r="R194" s="22"/>
      <c r="S194" s="145">
        <f>SUM($C$37:C194)</f>
        <v>258675.61382930912</v>
      </c>
      <c r="T194" s="127"/>
      <c r="U194" s="123">
        <f>SUM($CE$29:CE188)</f>
        <v>258675.61382930912</v>
      </c>
      <c r="V194" s="22"/>
      <c r="W194" s="144" t="str">
        <f>MONTHLYANALYSISWORKSHEET!P166</f>
        <v/>
      </c>
      <c r="X194" s="22"/>
      <c r="Y194" s="22"/>
      <c r="AD194" s="3" t="s">
        <v>45</v>
      </c>
      <c r="CC194">
        <f t="shared" si="64"/>
        <v>164</v>
      </c>
      <c r="CD194" s="2">
        <f t="shared" si="59"/>
        <v>4.4999999999999998E-2</v>
      </c>
      <c r="CE194" s="4">
        <f t="shared" si="60"/>
        <v>1321.5082726506275</v>
      </c>
      <c r="CF194" s="1">
        <f t="shared" si="61"/>
        <v>2533.4265491294036</v>
      </c>
      <c r="CG194" s="4">
        <f t="shared" si="62"/>
        <v>0</v>
      </c>
      <c r="CH194" s="4">
        <f t="shared" si="78"/>
        <v>0</v>
      </c>
      <c r="CI194" s="4">
        <f t="shared" si="65"/>
        <v>1211.9182764787761</v>
      </c>
      <c r="CJ194" s="4">
        <f t="shared" si="63"/>
        <v>351190.2877636886</v>
      </c>
      <c r="CL194" s="129">
        <f t="shared" si="75"/>
        <v>740.47569756346934</v>
      </c>
      <c r="CM194" s="1">
        <f t="shared" si="72"/>
        <v>1266.7132745647018</v>
      </c>
      <c r="CN194" s="1">
        <f t="shared" si="73"/>
        <v>526.23757700123247</v>
      </c>
      <c r="CO194" s="129">
        <f t="shared" si="74"/>
        <v>427185.35668348649</v>
      </c>
      <c r="CP194" s="111">
        <f t="shared" si="57"/>
        <v>158</v>
      </c>
    </row>
    <row r="195" spans="1:94" x14ac:dyDescent="0.25">
      <c r="A195" s="111">
        <f t="shared" si="66"/>
        <v>159</v>
      </c>
      <c r="B195" s="112">
        <f t="shared" si="67"/>
        <v>4.4999999999999998E-2</v>
      </c>
      <c r="C195" s="113">
        <f t="shared" si="68"/>
        <v>1343.9783215007362</v>
      </c>
      <c r="D195" s="114">
        <f t="shared" si="69"/>
        <v>2533.4265491294036</v>
      </c>
      <c r="E195" s="113">
        <f t="shared" si="54"/>
        <v>0</v>
      </c>
      <c r="F195" s="113"/>
      <c r="G195" s="113">
        <f t="shared" si="79"/>
        <v>0</v>
      </c>
      <c r="H195" s="113">
        <f t="shared" si="70"/>
        <v>1189.4482276286674</v>
      </c>
      <c r="I195" s="147">
        <f t="shared" si="71"/>
        <v>357204.77083923435</v>
      </c>
      <c r="J195" s="20"/>
      <c r="N195" s="131"/>
      <c r="O195" s="133">
        <f t="shared" si="81"/>
        <v>311182.11647185119</v>
      </c>
      <c r="P195" s="54"/>
      <c r="Q195" s="123">
        <f t="shared" si="77"/>
        <v>357204.77083923435</v>
      </c>
      <c r="R195" s="22"/>
      <c r="S195" s="145">
        <f>SUM($C$37:C195)</f>
        <v>260019.59215080985</v>
      </c>
      <c r="T195" s="127"/>
      <c r="U195" s="123">
        <f>SUM($CE$29:CE189)</f>
        <v>260019.59215080985</v>
      </c>
      <c r="V195" s="22"/>
      <c r="W195" s="144" t="str">
        <f>MONTHLYANALYSISWORKSHEET!P167</f>
        <v/>
      </c>
      <c r="X195" s="22"/>
      <c r="Y195" s="22"/>
      <c r="AD195" s="3" t="s">
        <v>45</v>
      </c>
      <c r="CC195">
        <f t="shared" si="64"/>
        <v>165</v>
      </c>
      <c r="CD195" s="2">
        <f t="shared" si="59"/>
        <v>4.4999999999999998E-2</v>
      </c>
      <c r="CE195" s="4">
        <f t="shared" si="60"/>
        <v>1316.9635791138321</v>
      </c>
      <c r="CF195" s="1">
        <f t="shared" si="61"/>
        <v>2533.4265491294036</v>
      </c>
      <c r="CG195" s="4">
        <f t="shared" si="62"/>
        <v>0</v>
      </c>
      <c r="CH195" s="4">
        <f t="shared" si="78"/>
        <v>0</v>
      </c>
      <c r="CI195" s="4">
        <f t="shared" si="65"/>
        <v>1216.4629700155715</v>
      </c>
      <c r="CJ195" s="4">
        <f t="shared" si="63"/>
        <v>349973.824793673</v>
      </c>
      <c r="CL195" s="129">
        <f t="shared" si="75"/>
        <v>739.56464875828601</v>
      </c>
      <c r="CM195" s="1">
        <f t="shared" si="72"/>
        <v>1266.7132745647018</v>
      </c>
      <c r="CN195" s="1">
        <f t="shared" si="73"/>
        <v>527.14862580641579</v>
      </c>
      <c r="CO195" s="129">
        <f t="shared" si="74"/>
        <v>426658.20805768005</v>
      </c>
      <c r="CP195" s="111">
        <f t="shared" si="57"/>
        <v>159</v>
      </c>
    </row>
    <row r="196" spans="1:94" x14ac:dyDescent="0.25">
      <c r="A196" s="111">
        <f t="shared" si="66"/>
        <v>160</v>
      </c>
      <c r="B196" s="112">
        <f t="shared" si="67"/>
        <v>4.4999999999999998E-2</v>
      </c>
      <c r="C196" s="113">
        <f t="shared" si="68"/>
        <v>1339.5178906471288</v>
      </c>
      <c r="D196" s="114">
        <f t="shared" si="69"/>
        <v>2533.4265491294036</v>
      </c>
      <c r="E196" s="113">
        <f t="shared" si="54"/>
        <v>0</v>
      </c>
      <c r="F196" s="113"/>
      <c r="G196" s="113">
        <f t="shared" si="79"/>
        <v>0</v>
      </c>
      <c r="H196" s="113">
        <f t="shared" si="70"/>
        <v>1193.9086584822749</v>
      </c>
      <c r="I196" s="147">
        <f t="shared" si="71"/>
        <v>356010.8621807521</v>
      </c>
      <c r="J196" s="20"/>
      <c r="N196" s="131"/>
      <c r="O196" s="133">
        <f t="shared" si="81"/>
        <v>309588.54331275012</v>
      </c>
      <c r="P196" s="54"/>
      <c r="Q196" s="123">
        <f t="shared" si="77"/>
        <v>356010.8621807521</v>
      </c>
      <c r="R196" s="22"/>
      <c r="S196" s="145">
        <f>SUM($C$37:C196)</f>
        <v>261359.110041457</v>
      </c>
      <c r="T196" s="127"/>
      <c r="U196" s="123">
        <f>SUM($CE$29:CE190)</f>
        <v>261359.110041457</v>
      </c>
      <c r="V196" s="22"/>
      <c r="W196" s="144" t="str">
        <f>MONTHLYANALYSISWORKSHEET!P168</f>
        <v/>
      </c>
      <c r="X196" s="22"/>
      <c r="Y196" s="22"/>
      <c r="AD196" s="3" t="s">
        <v>45</v>
      </c>
      <c r="CC196">
        <f t="shared" si="64"/>
        <v>166</v>
      </c>
      <c r="CD196" s="2">
        <f t="shared" si="59"/>
        <v>4.4999999999999998E-2</v>
      </c>
      <c r="CE196" s="4">
        <f t="shared" si="60"/>
        <v>1312.4018429762737</v>
      </c>
      <c r="CF196" s="1">
        <f t="shared" si="61"/>
        <v>2533.4265491294036</v>
      </c>
      <c r="CG196" s="4">
        <f t="shared" si="62"/>
        <v>0</v>
      </c>
      <c r="CH196" s="4">
        <f t="shared" si="78"/>
        <v>0</v>
      </c>
      <c r="CI196" s="4">
        <f t="shared" si="65"/>
        <v>1221.02470615313</v>
      </c>
      <c r="CJ196" s="4">
        <f t="shared" si="63"/>
        <v>348752.80008751986</v>
      </c>
      <c r="CL196" s="129">
        <f t="shared" si="75"/>
        <v>738.65202269985866</v>
      </c>
      <c r="CM196" s="1">
        <f t="shared" si="72"/>
        <v>1266.7132745647018</v>
      </c>
      <c r="CN196" s="1">
        <f t="shared" si="73"/>
        <v>528.06125186484314</v>
      </c>
      <c r="CO196" s="129">
        <f t="shared" si="74"/>
        <v>426130.14680581522</v>
      </c>
      <c r="CP196" s="111">
        <f t="shared" si="57"/>
        <v>160</v>
      </c>
    </row>
    <row r="197" spans="1:94" x14ac:dyDescent="0.25">
      <c r="A197" s="111">
        <f t="shared" si="66"/>
        <v>161</v>
      </c>
      <c r="B197" s="112">
        <f t="shared" si="67"/>
        <v>4.4999999999999998E-2</v>
      </c>
      <c r="C197" s="113">
        <f t="shared" si="68"/>
        <v>1335.0407331778201</v>
      </c>
      <c r="D197" s="114">
        <f t="shared" si="69"/>
        <v>2533.4265491294036</v>
      </c>
      <c r="E197" s="113">
        <f t="shared" si="54"/>
        <v>0</v>
      </c>
      <c r="F197" s="113"/>
      <c r="G197" s="113">
        <f t="shared" si="79"/>
        <v>0</v>
      </c>
      <c r="H197" s="113">
        <f t="shared" si="70"/>
        <v>1198.3858159515835</v>
      </c>
      <c r="I197" s="147">
        <f t="shared" si="71"/>
        <v>354812.47636480053</v>
      </c>
      <c r="J197" s="20"/>
      <c r="N197" s="131"/>
      <c r="O197" s="133">
        <f t="shared" si="81"/>
        <v>307994.97015364905</v>
      </c>
      <c r="P197" s="54"/>
      <c r="Q197" s="123">
        <f t="shared" si="77"/>
        <v>354812.47636480053</v>
      </c>
      <c r="R197" s="22"/>
      <c r="S197" s="145">
        <f>SUM($C$37:C197)</f>
        <v>262694.15077463479</v>
      </c>
      <c r="T197" s="127"/>
      <c r="U197" s="123">
        <f>SUM($CE$29:CE191)</f>
        <v>262694.15077463479</v>
      </c>
      <c r="V197" s="22"/>
      <c r="W197" s="144" t="str">
        <f>MONTHLYANALYSISWORKSHEET!P169</f>
        <v/>
      </c>
      <c r="X197" s="22"/>
      <c r="Y197" s="22"/>
      <c r="AD197" s="3" t="s">
        <v>45</v>
      </c>
      <c r="CC197">
        <f t="shared" si="64"/>
        <v>167</v>
      </c>
      <c r="CD197" s="2">
        <f t="shared" si="59"/>
        <v>4.4999999999999998E-2</v>
      </c>
      <c r="CE197" s="4">
        <f t="shared" si="60"/>
        <v>1307.8230003281992</v>
      </c>
      <c r="CF197" s="1">
        <f t="shared" si="61"/>
        <v>2533.4265491294036</v>
      </c>
      <c r="CG197" s="4">
        <f t="shared" si="62"/>
        <v>0</v>
      </c>
      <c r="CH197" s="4">
        <f t="shared" si="78"/>
        <v>0</v>
      </c>
      <c r="CI197" s="4">
        <f t="shared" si="65"/>
        <v>1225.6035488012044</v>
      </c>
      <c r="CJ197" s="4">
        <f t="shared" si="63"/>
        <v>347527.19653871865</v>
      </c>
      <c r="CL197" s="129">
        <f t="shared" si="75"/>
        <v>737.73781665756746</v>
      </c>
      <c r="CM197" s="1">
        <f t="shared" si="72"/>
        <v>1266.7132745647018</v>
      </c>
      <c r="CN197" s="1">
        <f t="shared" si="73"/>
        <v>528.97545790713434</v>
      </c>
      <c r="CO197" s="129">
        <f t="shared" si="74"/>
        <v>425601.17134790809</v>
      </c>
      <c r="CP197" s="111">
        <f t="shared" si="57"/>
        <v>161</v>
      </c>
    </row>
    <row r="198" spans="1:94" x14ac:dyDescent="0.25">
      <c r="A198" s="111">
        <f t="shared" si="66"/>
        <v>162</v>
      </c>
      <c r="B198" s="112">
        <f t="shared" si="67"/>
        <v>4.4999999999999998E-2</v>
      </c>
      <c r="C198" s="113">
        <f t="shared" si="68"/>
        <v>1330.5467863680019</v>
      </c>
      <c r="D198" s="114">
        <f t="shared" si="69"/>
        <v>2533.4265491294036</v>
      </c>
      <c r="E198" s="113">
        <f t="shared" si="54"/>
        <v>0</v>
      </c>
      <c r="F198" s="113"/>
      <c r="G198" s="113">
        <f t="shared" si="79"/>
        <v>0</v>
      </c>
      <c r="H198" s="113">
        <f t="shared" si="70"/>
        <v>1202.8797627614017</v>
      </c>
      <c r="I198" s="147">
        <f t="shared" si="71"/>
        <v>353609.59660203912</v>
      </c>
      <c r="J198" s="20"/>
      <c r="N198" s="131"/>
      <c r="O198" s="133">
        <f t="shared" si="81"/>
        <v>306401.39699454798</v>
      </c>
      <c r="P198" s="54"/>
      <c r="Q198" s="123">
        <f t="shared" si="77"/>
        <v>353609.59660203912</v>
      </c>
      <c r="R198" s="22"/>
      <c r="S198" s="145">
        <f>SUM($C$37:C198)</f>
        <v>264024.6975610028</v>
      </c>
      <c r="T198" s="127"/>
      <c r="U198" s="123">
        <f>SUM($CE$29:CE192)</f>
        <v>264024.6975610028</v>
      </c>
      <c r="V198" s="22"/>
      <c r="W198" s="144" t="str">
        <f>MONTHLYANALYSISWORKSHEET!P170</f>
        <v/>
      </c>
      <c r="X198" s="22"/>
      <c r="Y198" s="22"/>
      <c r="AD198" s="3" t="s">
        <v>45</v>
      </c>
      <c r="CC198">
        <f t="shared" si="64"/>
        <v>168</v>
      </c>
      <c r="CD198" s="2">
        <f t="shared" si="59"/>
        <v>4.4999999999999998E-2</v>
      </c>
      <c r="CE198" s="4">
        <f t="shared" si="60"/>
        <v>1303.2269870201949</v>
      </c>
      <c r="CF198" s="1">
        <f t="shared" si="61"/>
        <v>2533.4265491294036</v>
      </c>
      <c r="CG198" s="4">
        <f t="shared" si="62"/>
        <v>0</v>
      </c>
      <c r="CH198" s="4">
        <f t="shared" si="78"/>
        <v>0</v>
      </c>
      <c r="CI198" s="4">
        <f t="shared" si="65"/>
        <v>1230.1995621092087</v>
      </c>
      <c r="CJ198" s="4">
        <f t="shared" si="63"/>
        <v>346296.99697660946</v>
      </c>
      <c r="CL198" s="129">
        <f t="shared" si="75"/>
        <v>736.82202789606595</v>
      </c>
      <c r="CM198" s="1">
        <f t="shared" si="72"/>
        <v>1266.7132745647018</v>
      </c>
      <c r="CN198" s="1">
        <f t="shared" si="73"/>
        <v>529.89124666863586</v>
      </c>
      <c r="CO198" s="129">
        <f t="shared" si="74"/>
        <v>425071.28010123945</v>
      </c>
      <c r="CP198" s="111">
        <f t="shared" si="57"/>
        <v>162</v>
      </c>
    </row>
    <row r="199" spans="1:94" x14ac:dyDescent="0.25">
      <c r="A199" s="111">
        <f t="shared" si="66"/>
        <v>163</v>
      </c>
      <c r="B199" s="112">
        <f t="shared" si="67"/>
        <v>4.4999999999999998E-2</v>
      </c>
      <c r="C199" s="113">
        <f t="shared" si="68"/>
        <v>1326.0359872576466</v>
      </c>
      <c r="D199" s="114">
        <f t="shared" si="69"/>
        <v>2533.4265491294036</v>
      </c>
      <c r="E199" s="113">
        <f t="shared" ref="E199:E262" si="82">IF(D199&lt;I198,IF(I198&lt;1,"",$E$12),IF(D199&lt;E198,0,D199-(I198+C199)))</f>
        <v>0</v>
      </c>
      <c r="F199" s="113"/>
      <c r="G199" s="113">
        <f t="shared" si="79"/>
        <v>0</v>
      </c>
      <c r="H199" s="113">
        <f t="shared" si="70"/>
        <v>1207.390561871757</v>
      </c>
      <c r="I199" s="147">
        <f t="shared" si="71"/>
        <v>352402.20604016737</v>
      </c>
      <c r="J199" s="20"/>
      <c r="N199" s="131"/>
      <c r="O199" s="133">
        <f t="shared" si="81"/>
        <v>304807.82383544691</v>
      </c>
      <c r="P199" s="54"/>
      <c r="Q199" s="123">
        <f t="shared" si="77"/>
        <v>352402.20604016737</v>
      </c>
      <c r="R199" s="22"/>
      <c r="S199" s="145">
        <f>SUM($C$37:C199)</f>
        <v>265350.73354826047</v>
      </c>
      <c r="T199" s="127"/>
      <c r="U199" s="123">
        <f>SUM($CE$29:CE193)</f>
        <v>265350.73354826047</v>
      </c>
      <c r="V199" s="22"/>
      <c r="W199" s="144" t="str">
        <f>MONTHLYANALYSISWORKSHEET!P171</f>
        <v/>
      </c>
      <c r="X199" s="22"/>
      <c r="Y199" s="22"/>
      <c r="AD199" s="3" t="s">
        <v>45</v>
      </c>
      <c r="CC199">
        <f t="shared" si="64"/>
        <v>169</v>
      </c>
      <c r="CD199" s="2">
        <f t="shared" si="59"/>
        <v>4.4999999999999998E-2</v>
      </c>
      <c r="CE199" s="4">
        <f t="shared" si="60"/>
        <v>1298.6137386622854</v>
      </c>
      <c r="CF199" s="1">
        <f t="shared" si="61"/>
        <v>2533.4265491294036</v>
      </c>
      <c r="CG199" s="4">
        <f t="shared" si="62"/>
        <v>0</v>
      </c>
      <c r="CH199" s="4">
        <f t="shared" si="78"/>
        <v>0</v>
      </c>
      <c r="CI199" s="4">
        <f t="shared" si="65"/>
        <v>1234.8128104671182</v>
      </c>
      <c r="CJ199" s="4">
        <f t="shared" si="63"/>
        <v>345062.18416614237</v>
      </c>
      <c r="CL199" s="129">
        <f t="shared" si="75"/>
        <v>735.90465367527088</v>
      </c>
      <c r="CM199" s="1">
        <f t="shared" si="72"/>
        <v>1266.7132745647018</v>
      </c>
      <c r="CN199" s="1">
        <f t="shared" si="73"/>
        <v>530.80862088943093</v>
      </c>
      <c r="CO199" s="129">
        <f t="shared" si="74"/>
        <v>424540.47148035001</v>
      </c>
      <c r="CP199" s="111">
        <f t="shared" si="57"/>
        <v>163</v>
      </c>
    </row>
    <row r="200" spans="1:94" x14ac:dyDescent="0.25">
      <c r="A200" s="111">
        <f t="shared" si="66"/>
        <v>164</v>
      </c>
      <c r="B200" s="112">
        <f t="shared" si="67"/>
        <v>4.4999999999999998E-2</v>
      </c>
      <c r="C200" s="113">
        <f t="shared" si="68"/>
        <v>1321.5082726506275</v>
      </c>
      <c r="D200" s="114">
        <f t="shared" si="69"/>
        <v>2533.4265491294036</v>
      </c>
      <c r="E200" s="113">
        <f t="shared" si="82"/>
        <v>0</v>
      </c>
      <c r="F200" s="113"/>
      <c r="G200" s="113">
        <f t="shared" si="79"/>
        <v>0</v>
      </c>
      <c r="H200" s="113">
        <f t="shared" si="70"/>
        <v>1211.9182764787761</v>
      </c>
      <c r="I200" s="147">
        <f t="shared" si="71"/>
        <v>351190.2877636886</v>
      </c>
      <c r="J200" s="20"/>
      <c r="N200" s="131"/>
      <c r="O200" s="133">
        <f t="shared" si="81"/>
        <v>303214.25067634584</v>
      </c>
      <c r="P200" s="54"/>
      <c r="Q200" s="123">
        <f t="shared" si="77"/>
        <v>351190.2877636886</v>
      </c>
      <c r="R200" s="22"/>
      <c r="S200" s="145">
        <f>SUM($C$37:C200)</f>
        <v>266672.24182091112</v>
      </c>
      <c r="T200" s="127"/>
      <c r="U200" s="123">
        <f>SUM($CE$29:CE194)</f>
        <v>266672.24182091112</v>
      </c>
      <c r="V200" s="22"/>
      <c r="W200" s="144" t="str">
        <f>MONTHLYANALYSISWORKSHEET!P172</f>
        <v/>
      </c>
      <c r="X200" s="22"/>
      <c r="Y200" s="22"/>
      <c r="AD200" s="3" t="s">
        <v>45</v>
      </c>
      <c r="CC200">
        <f t="shared" si="64"/>
        <v>170</v>
      </c>
      <c r="CD200" s="2">
        <f t="shared" si="59"/>
        <v>4.4999999999999998E-2</v>
      </c>
      <c r="CE200" s="4">
        <f t="shared" si="60"/>
        <v>1293.9831906230338</v>
      </c>
      <c r="CF200" s="1">
        <f t="shared" si="61"/>
        <v>2533.4265491294036</v>
      </c>
      <c r="CG200" s="4">
        <f t="shared" si="62"/>
        <v>0</v>
      </c>
      <c r="CH200" s="4">
        <f t="shared" si="78"/>
        <v>0</v>
      </c>
      <c r="CI200" s="4">
        <f t="shared" si="65"/>
        <v>1239.4433585063698</v>
      </c>
      <c r="CJ200" s="4">
        <f t="shared" si="63"/>
        <v>343822.740807636</v>
      </c>
      <c r="CL200" s="129">
        <f t="shared" si="75"/>
        <v>734.9856912503559</v>
      </c>
      <c r="CM200" s="1">
        <f t="shared" si="72"/>
        <v>1266.7132745647018</v>
      </c>
      <c r="CN200" s="1">
        <f t="shared" si="73"/>
        <v>531.72758331434591</v>
      </c>
      <c r="CO200" s="129">
        <f t="shared" si="74"/>
        <v>424008.74389703566</v>
      </c>
      <c r="CP200" s="111">
        <f t="shared" si="57"/>
        <v>164</v>
      </c>
    </row>
    <row r="201" spans="1:94" x14ac:dyDescent="0.25">
      <c r="A201" s="111">
        <f t="shared" si="66"/>
        <v>165</v>
      </c>
      <c r="B201" s="112">
        <f t="shared" si="67"/>
        <v>4.4999999999999998E-2</v>
      </c>
      <c r="C201" s="113">
        <f t="shared" si="68"/>
        <v>1316.9635791138321</v>
      </c>
      <c r="D201" s="114">
        <f t="shared" si="69"/>
        <v>2533.4265491294036</v>
      </c>
      <c r="E201" s="113">
        <f t="shared" si="82"/>
        <v>0</v>
      </c>
      <c r="F201" s="113"/>
      <c r="G201" s="113">
        <f t="shared" si="79"/>
        <v>0</v>
      </c>
      <c r="H201" s="113">
        <f t="shared" si="70"/>
        <v>1216.4629700155715</v>
      </c>
      <c r="I201" s="147">
        <f t="shared" si="71"/>
        <v>349973.824793673</v>
      </c>
      <c r="J201" s="20"/>
      <c r="N201" s="131"/>
      <c r="O201" s="133">
        <f t="shared" si="81"/>
        <v>301620.67751724477</v>
      </c>
      <c r="P201" s="54"/>
      <c r="Q201" s="123">
        <f t="shared" si="77"/>
        <v>349973.824793673</v>
      </c>
      <c r="R201" s="22"/>
      <c r="S201" s="145">
        <f>SUM($C$37:C201)</f>
        <v>267989.20540002495</v>
      </c>
      <c r="T201" s="127"/>
      <c r="U201" s="123">
        <f>SUM($CE$29:CE195)</f>
        <v>267989.20540002495</v>
      </c>
      <c r="V201" s="22"/>
      <c r="W201" s="144" t="str">
        <f>MONTHLYANALYSISWORKSHEET!P173</f>
        <v/>
      </c>
      <c r="X201" s="22"/>
      <c r="Y201" s="22"/>
      <c r="AD201" s="3" t="s">
        <v>45</v>
      </c>
      <c r="CC201">
        <f t="shared" si="64"/>
        <v>171</v>
      </c>
      <c r="CD201" s="2">
        <f t="shared" si="59"/>
        <v>4.4999999999999998E-2</v>
      </c>
      <c r="CE201" s="4">
        <f t="shared" si="60"/>
        <v>1289.3352780286348</v>
      </c>
      <c r="CF201" s="1">
        <f t="shared" si="61"/>
        <v>2533.4265491294036</v>
      </c>
      <c r="CG201" s="4">
        <f t="shared" si="62"/>
        <v>0</v>
      </c>
      <c r="CH201" s="4">
        <f t="shared" si="78"/>
        <v>0</v>
      </c>
      <c r="CI201" s="4">
        <f t="shared" si="65"/>
        <v>1244.0912711007688</v>
      </c>
      <c r="CJ201" s="4">
        <f t="shared" si="63"/>
        <v>342578.64953653526</v>
      </c>
      <c r="CL201" s="129">
        <f t="shared" si="75"/>
        <v>734.06513787174299</v>
      </c>
      <c r="CM201" s="1">
        <f t="shared" si="72"/>
        <v>1266.7132745647018</v>
      </c>
      <c r="CN201" s="1">
        <f t="shared" si="73"/>
        <v>532.64813669295881</v>
      </c>
      <c r="CO201" s="129">
        <f t="shared" si="74"/>
        <v>423476.09576034272</v>
      </c>
      <c r="CP201" s="111">
        <f t="shared" si="57"/>
        <v>165</v>
      </c>
    </row>
    <row r="202" spans="1:94" x14ac:dyDescent="0.25">
      <c r="A202" s="111">
        <f t="shared" si="66"/>
        <v>166</v>
      </c>
      <c r="B202" s="112">
        <f t="shared" si="67"/>
        <v>4.4999999999999998E-2</v>
      </c>
      <c r="C202" s="113">
        <f t="shared" si="68"/>
        <v>1312.4018429762737</v>
      </c>
      <c r="D202" s="114">
        <f t="shared" si="69"/>
        <v>2533.4265491294036</v>
      </c>
      <c r="E202" s="113">
        <f t="shared" si="82"/>
        <v>0</v>
      </c>
      <c r="F202" s="113"/>
      <c r="G202" s="113">
        <f t="shared" si="79"/>
        <v>0</v>
      </c>
      <c r="H202" s="113">
        <f t="shared" si="70"/>
        <v>1221.02470615313</v>
      </c>
      <c r="I202" s="147">
        <f t="shared" si="71"/>
        <v>348752.80008751986</v>
      </c>
      <c r="J202" s="20"/>
      <c r="N202" s="131"/>
      <c r="O202" s="133">
        <f t="shared" si="81"/>
        <v>300027.1043581437</v>
      </c>
      <c r="P202" s="54"/>
      <c r="Q202" s="123">
        <f t="shared" si="77"/>
        <v>348752.80008751986</v>
      </c>
      <c r="R202" s="22"/>
      <c r="S202" s="145">
        <f>SUM($C$37:C202)</f>
        <v>269301.60724300123</v>
      </c>
      <c r="T202" s="127"/>
      <c r="U202" s="123">
        <f>SUM($CE$29:CE196)</f>
        <v>269301.60724300123</v>
      </c>
      <c r="V202" s="22"/>
      <c r="W202" s="144" t="str">
        <f>MONTHLYANALYSISWORKSHEET!P174</f>
        <v/>
      </c>
      <c r="X202" s="22"/>
      <c r="Y202" s="22"/>
      <c r="AD202" s="3" t="s">
        <v>45</v>
      </c>
      <c r="CC202">
        <f t="shared" si="64"/>
        <v>172</v>
      </c>
      <c r="CD202" s="2">
        <f t="shared" si="59"/>
        <v>4.4999999999999998E-2</v>
      </c>
      <c r="CE202" s="4">
        <f t="shared" si="60"/>
        <v>1284.6699357620071</v>
      </c>
      <c r="CF202" s="1">
        <f t="shared" si="61"/>
        <v>2533.4265491294036</v>
      </c>
      <c r="CG202" s="4">
        <f t="shared" si="62"/>
        <v>0</v>
      </c>
      <c r="CH202" s="4">
        <f t="shared" si="78"/>
        <v>0</v>
      </c>
      <c r="CI202" s="4">
        <f t="shared" si="65"/>
        <v>1248.7566133673965</v>
      </c>
      <c r="CJ202" s="4">
        <f t="shared" si="63"/>
        <v>341329.89292316785</v>
      </c>
      <c r="CL202" s="129">
        <f t="shared" si="75"/>
        <v>733.14299078509328</v>
      </c>
      <c r="CM202" s="1">
        <f t="shared" si="72"/>
        <v>1266.7132745647018</v>
      </c>
      <c r="CN202" s="1">
        <f t="shared" si="73"/>
        <v>533.57028377960853</v>
      </c>
      <c r="CO202" s="129">
        <f t="shared" si="74"/>
        <v>422942.52547656314</v>
      </c>
      <c r="CP202" s="111">
        <f t="shared" si="57"/>
        <v>166</v>
      </c>
    </row>
    <row r="203" spans="1:94" x14ac:dyDescent="0.25">
      <c r="A203" s="111">
        <f t="shared" si="66"/>
        <v>167</v>
      </c>
      <c r="B203" s="112">
        <f t="shared" si="67"/>
        <v>4.4999999999999998E-2</v>
      </c>
      <c r="C203" s="113">
        <f t="shared" si="68"/>
        <v>1307.8230003281992</v>
      </c>
      <c r="D203" s="114">
        <f t="shared" si="69"/>
        <v>2533.4265491294036</v>
      </c>
      <c r="E203" s="113">
        <f t="shared" si="82"/>
        <v>0</v>
      </c>
      <c r="F203" s="113"/>
      <c r="G203" s="113">
        <f t="shared" si="79"/>
        <v>0</v>
      </c>
      <c r="H203" s="113">
        <f t="shared" si="70"/>
        <v>1225.6035488012044</v>
      </c>
      <c r="I203" s="147">
        <f t="shared" si="71"/>
        <v>347527.19653871865</v>
      </c>
      <c r="J203" s="20"/>
      <c r="N203" s="131"/>
      <c r="O203" s="133">
        <f t="shared" si="81"/>
        <v>298433.53119904263</v>
      </c>
      <c r="P203" s="54"/>
      <c r="Q203" s="123">
        <f t="shared" si="77"/>
        <v>347527.19653871865</v>
      </c>
      <c r="R203" s="22"/>
      <c r="S203" s="145">
        <f>SUM($C$37:C203)</f>
        <v>270609.43024332944</v>
      </c>
      <c r="T203" s="127"/>
      <c r="U203" s="123">
        <f>SUM($CE$29:CE197)</f>
        <v>270609.43024332944</v>
      </c>
      <c r="V203" s="22"/>
      <c r="W203" s="144" t="str">
        <f>MONTHLYANALYSISWORKSHEET!P175</f>
        <v/>
      </c>
      <c r="X203" s="22"/>
      <c r="Y203" s="22"/>
      <c r="AD203" s="3" t="s">
        <v>45</v>
      </c>
      <c r="CC203">
        <f t="shared" si="64"/>
        <v>173</v>
      </c>
      <c r="CD203" s="2">
        <f t="shared" si="59"/>
        <v>4.4999999999999998E-2</v>
      </c>
      <c r="CE203" s="4">
        <f t="shared" si="60"/>
        <v>1279.9870984618792</v>
      </c>
      <c r="CF203" s="1">
        <f t="shared" si="61"/>
        <v>2533.4265491294036</v>
      </c>
      <c r="CG203" s="4">
        <f t="shared" si="62"/>
        <v>0</v>
      </c>
      <c r="CH203" s="4">
        <f t="shared" si="78"/>
        <v>0</v>
      </c>
      <c r="CI203" s="4">
        <f t="shared" si="65"/>
        <v>1253.4394506675244</v>
      </c>
      <c r="CJ203" s="4">
        <f t="shared" si="63"/>
        <v>340076.45347250032</v>
      </c>
      <c r="CL203" s="129">
        <f t="shared" si="75"/>
        <v>732.21924723129985</v>
      </c>
      <c r="CM203" s="1">
        <f t="shared" si="72"/>
        <v>1266.7132745647018</v>
      </c>
      <c r="CN203" s="1">
        <f t="shared" si="73"/>
        <v>534.49402733340196</v>
      </c>
      <c r="CO203" s="129">
        <f t="shared" si="74"/>
        <v>422408.03144922975</v>
      </c>
      <c r="CP203" s="111">
        <f t="shared" si="57"/>
        <v>167</v>
      </c>
    </row>
    <row r="204" spans="1:94" x14ac:dyDescent="0.25">
      <c r="A204" s="111">
        <f t="shared" si="66"/>
        <v>168</v>
      </c>
      <c r="B204" s="112">
        <f t="shared" si="67"/>
        <v>4.4999999999999998E-2</v>
      </c>
      <c r="C204" s="113">
        <f t="shared" si="68"/>
        <v>1303.2269870201949</v>
      </c>
      <c r="D204" s="114">
        <f t="shared" si="69"/>
        <v>2533.4265491294036</v>
      </c>
      <c r="E204" s="113">
        <f t="shared" si="82"/>
        <v>0</v>
      </c>
      <c r="F204" s="113"/>
      <c r="G204" s="113">
        <f t="shared" si="79"/>
        <v>0</v>
      </c>
      <c r="H204" s="113">
        <f t="shared" si="70"/>
        <v>1230.1995621092087</v>
      </c>
      <c r="I204" s="147">
        <f t="shared" si="71"/>
        <v>346296.99697660946</v>
      </c>
      <c r="J204" s="20"/>
      <c r="N204" s="131" t="s">
        <v>45</v>
      </c>
      <c r="O204" s="133">
        <f>CO400</f>
        <v>296839.95803994162</v>
      </c>
      <c r="P204" s="54"/>
      <c r="Q204" s="123">
        <f t="shared" si="77"/>
        <v>346296.99697660946</v>
      </c>
      <c r="R204" s="22"/>
      <c r="S204" s="145">
        <f>SUM($C$37:C204)</f>
        <v>271912.65723034961</v>
      </c>
      <c r="T204" s="127">
        <v>14</v>
      </c>
      <c r="U204" s="123">
        <f>SUM($CE$29:CE198)</f>
        <v>271912.65723034961</v>
      </c>
      <c r="V204" s="22"/>
      <c r="W204" s="144" t="str">
        <f>MONTHLYANALYSISWORKSHEET!P176</f>
        <v/>
      </c>
      <c r="X204" s="22"/>
      <c r="Y204" s="22"/>
      <c r="AD204" s="3" t="s">
        <v>45</v>
      </c>
      <c r="CC204">
        <f t="shared" si="64"/>
        <v>174</v>
      </c>
      <c r="CD204" s="2">
        <f t="shared" si="59"/>
        <v>4.4999999999999998E-2</v>
      </c>
      <c r="CE204" s="4">
        <f t="shared" si="60"/>
        <v>1275.2867005218761</v>
      </c>
      <c r="CF204" s="1">
        <f t="shared" si="61"/>
        <v>2533.4265491294036</v>
      </c>
      <c r="CG204" s="4">
        <f t="shared" si="62"/>
        <v>0</v>
      </c>
      <c r="CH204" s="4">
        <f t="shared" si="78"/>
        <v>0</v>
      </c>
      <c r="CI204" s="4">
        <f t="shared" si="65"/>
        <v>1258.1398486075275</v>
      </c>
      <c r="CJ204" s="4">
        <f t="shared" si="63"/>
        <v>338818.31362389278</v>
      </c>
      <c r="CL204" s="129">
        <f t="shared" si="75"/>
        <v>731.29390444647902</v>
      </c>
      <c r="CM204" s="1">
        <f t="shared" si="72"/>
        <v>1266.7132745647018</v>
      </c>
      <c r="CN204" s="1">
        <f t="shared" si="73"/>
        <v>535.41937011822279</v>
      </c>
      <c r="CO204" s="129">
        <f t="shared" si="74"/>
        <v>421872.61207911151</v>
      </c>
      <c r="CP204" s="111">
        <f t="shared" si="57"/>
        <v>168</v>
      </c>
    </row>
    <row r="205" spans="1:94" x14ac:dyDescent="0.25">
      <c r="A205" s="111">
        <f t="shared" si="66"/>
        <v>169</v>
      </c>
      <c r="B205" s="112">
        <f t="shared" si="67"/>
        <v>4.4999999999999998E-2</v>
      </c>
      <c r="C205" s="113">
        <f t="shared" si="68"/>
        <v>1298.6137386622854</v>
      </c>
      <c r="D205" s="114">
        <f t="shared" si="69"/>
        <v>2533.4265491294036</v>
      </c>
      <c r="E205" s="113">
        <f t="shared" si="82"/>
        <v>0</v>
      </c>
      <c r="F205" s="113"/>
      <c r="G205" s="113">
        <f t="shared" si="79"/>
        <v>0</v>
      </c>
      <c r="H205" s="113">
        <f t="shared" si="70"/>
        <v>1234.8128104671182</v>
      </c>
      <c r="I205" s="147">
        <f t="shared" si="71"/>
        <v>345062.18416614237</v>
      </c>
      <c r="J205" s="20"/>
      <c r="N205" s="131"/>
      <c r="O205" s="133">
        <f>O204-($O$204-$O$216)/12</f>
        <v>295173.0801566022</v>
      </c>
      <c r="P205" s="54"/>
      <c r="Q205" s="123">
        <f t="shared" si="77"/>
        <v>345062.18416614237</v>
      </c>
      <c r="R205" s="22"/>
      <c r="S205" s="145">
        <f>SUM($C$37:C205)</f>
        <v>273211.27096901188</v>
      </c>
      <c r="T205" s="127"/>
      <c r="U205" s="123">
        <f>SUM($CE$29:CE199)</f>
        <v>273211.27096901188</v>
      </c>
      <c r="V205" s="22"/>
      <c r="W205" s="144" t="str">
        <f>MONTHLYANALYSISWORKSHEET!P177</f>
        <v/>
      </c>
      <c r="X205" s="22"/>
      <c r="Y205" s="22"/>
      <c r="AD205" s="3" t="s">
        <v>45</v>
      </c>
      <c r="CC205">
        <f t="shared" si="64"/>
        <v>175</v>
      </c>
      <c r="CD205" s="2">
        <f t="shared" si="59"/>
        <v>4.4999999999999998E-2</v>
      </c>
      <c r="CE205" s="4">
        <f t="shared" si="60"/>
        <v>1270.5686760895978</v>
      </c>
      <c r="CF205" s="1">
        <f t="shared" si="61"/>
        <v>2533.4265491294036</v>
      </c>
      <c r="CG205" s="4">
        <f t="shared" si="62"/>
        <v>0</v>
      </c>
      <c r="CH205" s="4">
        <f t="shared" si="78"/>
        <v>0</v>
      </c>
      <c r="CI205" s="4">
        <f t="shared" si="65"/>
        <v>1262.8578730398058</v>
      </c>
      <c r="CJ205" s="4">
        <f t="shared" si="63"/>
        <v>337555.455750853</v>
      </c>
      <c r="CL205" s="129">
        <f t="shared" si="75"/>
        <v>730.3669596619618</v>
      </c>
      <c r="CM205" s="1">
        <f t="shared" si="72"/>
        <v>1266.7132745647018</v>
      </c>
      <c r="CN205" s="1">
        <f t="shared" si="73"/>
        <v>536.34631490274</v>
      </c>
      <c r="CO205" s="129">
        <f t="shared" si="74"/>
        <v>421336.26576420874</v>
      </c>
      <c r="CP205" s="111">
        <f t="shared" si="57"/>
        <v>169</v>
      </c>
    </row>
    <row r="206" spans="1:94" x14ac:dyDescent="0.25">
      <c r="A206" s="111">
        <f t="shared" si="66"/>
        <v>170</v>
      </c>
      <c r="B206" s="112">
        <f t="shared" si="67"/>
        <v>4.4999999999999998E-2</v>
      </c>
      <c r="C206" s="113">
        <f t="shared" si="68"/>
        <v>1293.9831906230338</v>
      </c>
      <c r="D206" s="114">
        <f t="shared" si="69"/>
        <v>2533.4265491294036</v>
      </c>
      <c r="E206" s="113">
        <f t="shared" si="82"/>
        <v>0</v>
      </c>
      <c r="F206" s="113"/>
      <c r="G206" s="113">
        <f t="shared" si="79"/>
        <v>0</v>
      </c>
      <c r="H206" s="113">
        <f t="shared" si="70"/>
        <v>1239.4433585063698</v>
      </c>
      <c r="I206" s="147">
        <f t="shared" si="71"/>
        <v>343822.740807636</v>
      </c>
      <c r="J206" s="20"/>
      <c r="N206" s="131"/>
      <c r="O206" s="133">
        <f t="shared" ref="O206:O215" si="83">O205-($O$204-$O$216)/12</f>
        <v>293506.20227326278</v>
      </c>
      <c r="P206" s="54"/>
      <c r="Q206" s="123">
        <f t="shared" si="77"/>
        <v>343822.740807636</v>
      </c>
      <c r="R206" s="22"/>
      <c r="S206" s="145">
        <f>SUM($C$37:C206)</f>
        <v>274505.25415963493</v>
      </c>
      <c r="T206" s="127"/>
      <c r="U206" s="123">
        <f>SUM($CE$29:CE200)</f>
        <v>274505.25415963493</v>
      </c>
      <c r="V206" s="22"/>
      <c r="W206" s="144" t="str">
        <f>MONTHLYANALYSISWORKSHEET!P178</f>
        <v/>
      </c>
      <c r="X206" s="22"/>
      <c r="Y206" s="22"/>
      <c r="AD206" s="3" t="s">
        <v>45</v>
      </c>
      <c r="CC206">
        <f t="shared" si="64"/>
        <v>176</v>
      </c>
      <c r="CD206" s="2">
        <f t="shared" si="59"/>
        <v>4.4999999999999998E-2</v>
      </c>
      <c r="CE206" s="4">
        <f t="shared" si="60"/>
        <v>1265.8329590656986</v>
      </c>
      <c r="CF206" s="1">
        <f t="shared" si="61"/>
        <v>2533.4265491294036</v>
      </c>
      <c r="CG206" s="4">
        <f t="shared" si="62"/>
        <v>0</v>
      </c>
      <c r="CH206" s="4">
        <f t="shared" si="78"/>
        <v>0</v>
      </c>
      <c r="CI206" s="4">
        <f t="shared" si="65"/>
        <v>1267.5935900637051</v>
      </c>
      <c r="CJ206" s="4">
        <f t="shared" si="63"/>
        <v>336287.86216078931</v>
      </c>
      <c r="CL206" s="129">
        <f t="shared" si="75"/>
        <v>729.43841010428639</v>
      </c>
      <c r="CM206" s="1">
        <f t="shared" si="72"/>
        <v>1266.7132745647018</v>
      </c>
      <c r="CN206" s="1">
        <f t="shared" si="73"/>
        <v>537.27486446041542</v>
      </c>
      <c r="CO206" s="129">
        <f t="shared" si="74"/>
        <v>420798.99089974834</v>
      </c>
      <c r="CP206" s="111">
        <f t="shared" si="57"/>
        <v>170</v>
      </c>
    </row>
    <row r="207" spans="1:94" x14ac:dyDescent="0.25">
      <c r="A207" s="111">
        <f t="shared" si="66"/>
        <v>171</v>
      </c>
      <c r="B207" s="112">
        <f t="shared" si="67"/>
        <v>4.4999999999999998E-2</v>
      </c>
      <c r="C207" s="113">
        <f t="shared" si="68"/>
        <v>1289.3352780286348</v>
      </c>
      <c r="D207" s="114">
        <f t="shared" si="69"/>
        <v>2533.4265491294036</v>
      </c>
      <c r="E207" s="113">
        <f t="shared" si="82"/>
        <v>0</v>
      </c>
      <c r="F207" s="113"/>
      <c r="G207" s="113">
        <f t="shared" si="79"/>
        <v>0</v>
      </c>
      <c r="H207" s="113">
        <f t="shared" si="70"/>
        <v>1244.0912711007688</v>
      </c>
      <c r="I207" s="147">
        <f t="shared" si="71"/>
        <v>342578.64953653526</v>
      </c>
      <c r="J207" s="20"/>
      <c r="N207" s="131"/>
      <c r="O207" s="133">
        <f t="shared" si="83"/>
        <v>291839.32438992336</v>
      </c>
      <c r="P207" s="54"/>
      <c r="Q207" s="123">
        <f t="shared" si="77"/>
        <v>342578.64953653526</v>
      </c>
      <c r="R207" s="22"/>
      <c r="S207" s="145">
        <f>SUM($C$37:C207)</f>
        <v>275794.58943766356</v>
      </c>
      <c r="T207" s="127"/>
      <c r="U207" s="123">
        <f>SUM($CE$29:CE201)</f>
        <v>275794.58943766356</v>
      </c>
      <c r="V207" s="22"/>
      <c r="W207" s="144" t="str">
        <f>MONTHLYANALYSISWORKSHEET!P179</f>
        <v/>
      </c>
      <c r="X207" s="22"/>
      <c r="Y207" s="22"/>
      <c r="AD207" s="3" t="s">
        <v>45</v>
      </c>
      <c r="CC207">
        <f t="shared" si="64"/>
        <v>177</v>
      </c>
      <c r="CD207" s="2">
        <f t="shared" si="59"/>
        <v>4.4999999999999998E-2</v>
      </c>
      <c r="CE207" s="4">
        <f t="shared" si="60"/>
        <v>1261.0794831029598</v>
      </c>
      <c r="CF207" s="1">
        <f t="shared" si="61"/>
        <v>2533.4265491294036</v>
      </c>
      <c r="CG207" s="4">
        <f t="shared" si="62"/>
        <v>0</v>
      </c>
      <c r="CH207" s="4">
        <f t="shared" si="78"/>
        <v>0</v>
      </c>
      <c r="CI207" s="4">
        <f t="shared" si="65"/>
        <v>1272.3470660264438</v>
      </c>
      <c r="CJ207" s="4">
        <f t="shared" si="63"/>
        <v>335015.51509476284</v>
      </c>
      <c r="CL207" s="129">
        <f t="shared" si="75"/>
        <v>728.50825299518931</v>
      </c>
      <c r="CM207" s="1">
        <f t="shared" si="72"/>
        <v>1266.7132745647018</v>
      </c>
      <c r="CN207" s="1">
        <f t="shared" si="73"/>
        <v>538.2050215695125</v>
      </c>
      <c r="CO207" s="129">
        <f t="shared" si="74"/>
        <v>420260.78587817884</v>
      </c>
      <c r="CP207" s="111">
        <f t="shared" si="57"/>
        <v>171</v>
      </c>
    </row>
    <row r="208" spans="1:94" x14ac:dyDescent="0.25">
      <c r="A208" s="111">
        <f t="shared" si="66"/>
        <v>172</v>
      </c>
      <c r="B208" s="112">
        <f t="shared" si="67"/>
        <v>4.4999999999999998E-2</v>
      </c>
      <c r="C208" s="113">
        <f t="shared" si="68"/>
        <v>1284.6699357620071</v>
      </c>
      <c r="D208" s="114">
        <f t="shared" si="69"/>
        <v>2533.4265491294036</v>
      </c>
      <c r="E208" s="113">
        <f t="shared" si="82"/>
        <v>0</v>
      </c>
      <c r="F208" s="113"/>
      <c r="G208" s="113">
        <f t="shared" si="79"/>
        <v>0</v>
      </c>
      <c r="H208" s="113">
        <f t="shared" si="70"/>
        <v>1248.7566133673965</v>
      </c>
      <c r="I208" s="147">
        <f t="shared" si="71"/>
        <v>341329.89292316785</v>
      </c>
      <c r="J208" s="20"/>
      <c r="N208" s="131"/>
      <c r="O208" s="133">
        <f t="shared" si="83"/>
        <v>290172.44650658395</v>
      </c>
      <c r="P208" s="54"/>
      <c r="Q208" s="123">
        <f t="shared" si="77"/>
        <v>341329.89292316785</v>
      </c>
      <c r="R208" s="22"/>
      <c r="S208" s="145">
        <f>SUM($C$37:C208)</f>
        <v>277079.25937342556</v>
      </c>
      <c r="T208" s="127"/>
      <c r="U208" s="123">
        <f>SUM($CE$29:CE202)</f>
        <v>277079.25937342556</v>
      </c>
      <c r="V208" s="22"/>
      <c r="W208" s="144" t="str">
        <f>MONTHLYANALYSISWORKSHEET!P180</f>
        <v/>
      </c>
      <c r="X208" s="22"/>
      <c r="Y208" s="22"/>
      <c r="AD208" s="3" t="s">
        <v>45</v>
      </c>
      <c r="CC208">
        <f t="shared" si="64"/>
        <v>178</v>
      </c>
      <c r="CD208" s="2">
        <f t="shared" si="59"/>
        <v>4.4999999999999998E-2</v>
      </c>
      <c r="CE208" s="4">
        <f t="shared" si="60"/>
        <v>1256.3081816053605</v>
      </c>
      <c r="CF208" s="1">
        <f t="shared" si="61"/>
        <v>2533.4265491294036</v>
      </c>
      <c r="CG208" s="4">
        <f t="shared" si="62"/>
        <v>0</v>
      </c>
      <c r="CH208" s="4">
        <f t="shared" si="78"/>
        <v>0</v>
      </c>
      <c r="CI208" s="4">
        <f t="shared" si="65"/>
        <v>1277.1183675240432</v>
      </c>
      <c r="CJ208" s="4">
        <f t="shared" si="63"/>
        <v>333738.39672723878</v>
      </c>
      <c r="CL208" s="129">
        <f t="shared" si="75"/>
        <v>727.5764855515971</v>
      </c>
      <c r="CM208" s="1">
        <f t="shared" si="72"/>
        <v>1266.7132745647018</v>
      </c>
      <c r="CN208" s="1">
        <f t="shared" si="73"/>
        <v>539.1367890131047</v>
      </c>
      <c r="CO208" s="129">
        <f t="shared" si="74"/>
        <v>419721.64908916573</v>
      </c>
      <c r="CP208" s="111">
        <f t="shared" si="57"/>
        <v>172</v>
      </c>
    </row>
    <row r="209" spans="1:94" x14ac:dyDescent="0.25">
      <c r="A209" s="111">
        <f t="shared" si="66"/>
        <v>173</v>
      </c>
      <c r="B209" s="112">
        <f t="shared" si="67"/>
        <v>4.4999999999999998E-2</v>
      </c>
      <c r="C209" s="113">
        <f t="shared" si="68"/>
        <v>1279.9870984618792</v>
      </c>
      <c r="D209" s="114">
        <f t="shared" si="69"/>
        <v>2533.4265491294036</v>
      </c>
      <c r="E209" s="113">
        <f t="shared" si="82"/>
        <v>0</v>
      </c>
      <c r="F209" s="113"/>
      <c r="G209" s="113">
        <f t="shared" ref="G209:G217" si="84">IF(I208&gt;1,IF(G197&gt;1,IF(I208&lt;$E$13,(I208-D209+C209),G197),0),0)</f>
        <v>0</v>
      </c>
      <c r="H209" s="113">
        <f t="shared" si="70"/>
        <v>1253.4394506675244</v>
      </c>
      <c r="I209" s="147">
        <f t="shared" si="71"/>
        <v>340076.45347250032</v>
      </c>
      <c r="J209" s="20"/>
      <c r="N209" s="131"/>
      <c r="O209" s="133">
        <f t="shared" si="83"/>
        <v>288505.56862324453</v>
      </c>
      <c r="P209" s="54"/>
      <c r="Q209" s="123">
        <f t="shared" si="77"/>
        <v>340076.45347250032</v>
      </c>
      <c r="R209" s="22"/>
      <c r="S209" s="145">
        <f>SUM($C$37:C209)</f>
        <v>278359.24647188745</v>
      </c>
      <c r="T209" s="127"/>
      <c r="U209" s="123">
        <f>SUM($CE$29:CE203)</f>
        <v>278359.24647188745</v>
      </c>
      <c r="V209" s="22"/>
      <c r="W209" s="144" t="str">
        <f>MONTHLYANALYSISWORKSHEET!P181</f>
        <v/>
      </c>
      <c r="X209" s="22"/>
      <c r="Y209" s="22"/>
      <c r="AD209" s="3" t="s">
        <v>45</v>
      </c>
      <c r="CC209">
        <f t="shared" si="64"/>
        <v>179</v>
      </c>
      <c r="CD209" s="2">
        <f t="shared" si="59"/>
        <v>4.4999999999999998E-2</v>
      </c>
      <c r="CE209" s="4">
        <f t="shared" si="60"/>
        <v>1251.5189877271453</v>
      </c>
      <c r="CF209" s="1">
        <f t="shared" si="61"/>
        <v>2533.4265491294036</v>
      </c>
      <c r="CG209" s="4">
        <f t="shared" si="62"/>
        <v>0</v>
      </c>
      <c r="CH209" s="4">
        <f t="shared" si="78"/>
        <v>0</v>
      </c>
      <c r="CI209" s="4">
        <f t="shared" si="65"/>
        <v>1281.9075614022584</v>
      </c>
      <c r="CJ209" s="4">
        <f t="shared" si="63"/>
        <v>332456.48916583654</v>
      </c>
      <c r="CL209" s="129">
        <f t="shared" si="75"/>
        <v>726.64310498561815</v>
      </c>
      <c r="CM209" s="1">
        <f t="shared" si="72"/>
        <v>1266.7132745647018</v>
      </c>
      <c r="CN209" s="1">
        <f t="shared" si="73"/>
        <v>540.07016957908365</v>
      </c>
      <c r="CO209" s="129">
        <f t="shared" si="74"/>
        <v>419181.57891958667</v>
      </c>
      <c r="CP209" s="111">
        <f t="shared" si="57"/>
        <v>173</v>
      </c>
    </row>
    <row r="210" spans="1:94" x14ac:dyDescent="0.25">
      <c r="A210" s="111">
        <f t="shared" si="66"/>
        <v>174</v>
      </c>
      <c r="B210" s="112">
        <f t="shared" si="67"/>
        <v>4.4999999999999998E-2</v>
      </c>
      <c r="C210" s="113">
        <f t="shared" si="68"/>
        <v>1275.2867005218761</v>
      </c>
      <c r="D210" s="114">
        <f t="shared" si="69"/>
        <v>2533.4265491294036</v>
      </c>
      <c r="E210" s="113">
        <f t="shared" si="82"/>
        <v>0</v>
      </c>
      <c r="F210" s="113"/>
      <c r="G210" s="113">
        <f t="shared" si="84"/>
        <v>0</v>
      </c>
      <c r="H210" s="113">
        <f t="shared" si="70"/>
        <v>1258.1398486075275</v>
      </c>
      <c r="I210" s="147">
        <f t="shared" si="71"/>
        <v>338818.31362389278</v>
      </c>
      <c r="J210" s="20"/>
      <c r="N210" s="131"/>
      <c r="O210" s="133">
        <f t="shared" si="83"/>
        <v>286838.69073990511</v>
      </c>
      <c r="P210" s="54"/>
      <c r="Q210" s="123">
        <f t="shared" si="77"/>
        <v>338818.31362389278</v>
      </c>
      <c r="R210" s="22"/>
      <c r="S210" s="145">
        <f>SUM($C$37:C210)</f>
        <v>279634.53317240934</v>
      </c>
      <c r="T210" s="127"/>
      <c r="U210" s="123">
        <f>SUM($CE$29:CE204)</f>
        <v>279634.53317240934</v>
      </c>
      <c r="V210" s="22"/>
      <c r="W210" s="144" t="str">
        <f>MONTHLYANALYSISWORKSHEET!P182</f>
        <v/>
      </c>
      <c r="X210" s="22"/>
      <c r="Y210" s="22"/>
      <c r="AD210" s="3" t="s">
        <v>45</v>
      </c>
      <c r="CC210">
        <f t="shared" si="64"/>
        <v>180</v>
      </c>
      <c r="CD210" s="2">
        <f t="shared" si="59"/>
        <v>4.4999999999999998E-2</v>
      </c>
      <c r="CE210" s="4">
        <f t="shared" si="60"/>
        <v>1246.7118343718869</v>
      </c>
      <c r="CF210" s="1">
        <f t="shared" si="61"/>
        <v>2533.4265491294036</v>
      </c>
      <c r="CG210" s="4">
        <f t="shared" si="62"/>
        <v>0</v>
      </c>
      <c r="CH210" s="4">
        <f t="shared" si="78"/>
        <v>0</v>
      </c>
      <c r="CI210" s="4">
        <f t="shared" si="65"/>
        <v>1286.7147147575167</v>
      </c>
      <c r="CJ210" s="4">
        <f t="shared" si="63"/>
        <v>331169.77445107902</v>
      </c>
      <c r="CL210" s="129">
        <f t="shared" si="75"/>
        <v>725.70810850453438</v>
      </c>
      <c r="CM210" s="1">
        <f t="shared" si="72"/>
        <v>1266.7132745647018</v>
      </c>
      <c r="CN210" s="1">
        <f t="shared" si="73"/>
        <v>541.00516606016743</v>
      </c>
      <c r="CO210" s="129">
        <f t="shared" si="74"/>
        <v>418640.57375352649</v>
      </c>
      <c r="CP210" s="111">
        <f t="shared" si="57"/>
        <v>174</v>
      </c>
    </row>
    <row r="211" spans="1:94" x14ac:dyDescent="0.25">
      <c r="A211" s="111">
        <f t="shared" si="66"/>
        <v>175</v>
      </c>
      <c r="B211" s="112">
        <f t="shared" si="67"/>
        <v>4.4999999999999998E-2</v>
      </c>
      <c r="C211" s="113">
        <f t="shared" si="68"/>
        <v>1270.5686760895978</v>
      </c>
      <c r="D211" s="114">
        <f t="shared" si="69"/>
        <v>2533.4265491294036</v>
      </c>
      <c r="E211" s="113">
        <f t="shared" si="82"/>
        <v>0</v>
      </c>
      <c r="F211" s="113"/>
      <c r="G211" s="113">
        <f t="shared" si="84"/>
        <v>0</v>
      </c>
      <c r="H211" s="113">
        <f t="shared" si="70"/>
        <v>1262.8578730398058</v>
      </c>
      <c r="I211" s="147">
        <f t="shared" si="71"/>
        <v>337555.455750853</v>
      </c>
      <c r="J211" s="20"/>
      <c r="N211" s="131"/>
      <c r="O211" s="133">
        <f t="shared" si="83"/>
        <v>285171.8128565657</v>
      </c>
      <c r="P211" s="54"/>
      <c r="Q211" s="123">
        <f t="shared" si="77"/>
        <v>337555.455750853</v>
      </c>
      <c r="R211" s="22"/>
      <c r="S211" s="145">
        <f>SUM($C$37:C211)</f>
        <v>280905.10184849892</v>
      </c>
      <c r="T211" s="127"/>
      <c r="U211" s="123">
        <f>SUM($CE$29:CE205)</f>
        <v>280905.10184849892</v>
      </c>
      <c r="V211" s="22"/>
      <c r="W211" s="144" t="str">
        <f>MONTHLYANALYSISWORKSHEET!P183</f>
        <v/>
      </c>
      <c r="X211" s="22"/>
      <c r="Y211" s="22"/>
      <c r="AD211" s="3" t="s">
        <v>45</v>
      </c>
      <c r="CC211">
        <f t="shared" si="64"/>
        <v>181</v>
      </c>
      <c r="CD211" s="2">
        <f t="shared" si="59"/>
        <v>4.4999999999999998E-2</v>
      </c>
      <c r="CE211" s="4">
        <f t="shared" si="60"/>
        <v>1241.8866541915461</v>
      </c>
      <c r="CF211" s="1">
        <f t="shared" si="61"/>
        <v>2533.4265491294036</v>
      </c>
      <c r="CG211" s="4">
        <f t="shared" si="62"/>
        <v>0</v>
      </c>
      <c r="CH211" s="4">
        <f t="shared" si="78"/>
        <v>0</v>
      </c>
      <c r="CI211" s="4">
        <f t="shared" si="65"/>
        <v>1291.5398949378575</v>
      </c>
      <c r="CJ211" s="4">
        <f t="shared" si="63"/>
        <v>329878.23455614119</v>
      </c>
      <c r="CL211" s="129">
        <f t="shared" si="75"/>
        <v>724.77149331079272</v>
      </c>
      <c r="CM211" s="1">
        <f t="shared" si="72"/>
        <v>1266.7132745647018</v>
      </c>
      <c r="CN211" s="1">
        <f t="shared" si="73"/>
        <v>541.94178125390908</v>
      </c>
      <c r="CO211" s="129">
        <f t="shared" si="74"/>
        <v>418098.63197227259</v>
      </c>
      <c r="CP211" s="111">
        <f t="shared" si="57"/>
        <v>175</v>
      </c>
    </row>
    <row r="212" spans="1:94" x14ac:dyDescent="0.25">
      <c r="A212" s="111">
        <f t="shared" si="66"/>
        <v>176</v>
      </c>
      <c r="B212" s="112">
        <f t="shared" si="67"/>
        <v>4.4999999999999998E-2</v>
      </c>
      <c r="C212" s="113">
        <f t="shared" si="68"/>
        <v>1265.8329590656986</v>
      </c>
      <c r="D212" s="114">
        <f t="shared" si="69"/>
        <v>2533.4265491294036</v>
      </c>
      <c r="E212" s="113">
        <f t="shared" si="82"/>
        <v>0</v>
      </c>
      <c r="F212" s="113"/>
      <c r="G212" s="113">
        <f t="shared" si="84"/>
        <v>0</v>
      </c>
      <c r="H212" s="113">
        <f t="shared" si="70"/>
        <v>1267.5935900637051</v>
      </c>
      <c r="I212" s="147">
        <f t="shared" si="71"/>
        <v>336287.86216078931</v>
      </c>
      <c r="J212" s="20"/>
      <c r="N212" s="131"/>
      <c r="O212" s="133">
        <f t="shared" si="83"/>
        <v>283504.93497322628</v>
      </c>
      <c r="P212" s="54"/>
      <c r="Q212" s="123">
        <f t="shared" si="77"/>
        <v>336287.86216078931</v>
      </c>
      <c r="R212" s="22"/>
      <c r="S212" s="145">
        <f>SUM($C$37:C212)</f>
        <v>282170.9348075646</v>
      </c>
      <c r="T212" s="127"/>
      <c r="U212" s="123">
        <f>SUM($CE$29:CE206)</f>
        <v>282170.9348075646</v>
      </c>
      <c r="V212" s="22"/>
      <c r="W212" s="144" t="str">
        <f>MONTHLYANALYSISWORKSHEET!P184</f>
        <v/>
      </c>
      <c r="X212" s="22"/>
      <c r="Y212" s="22"/>
      <c r="AD212" s="3" t="s">
        <v>45</v>
      </c>
      <c r="CC212">
        <f t="shared" si="64"/>
        <v>182</v>
      </c>
      <c r="CD212" s="2">
        <f t="shared" si="59"/>
        <v>4.4999999999999998E-2</v>
      </c>
      <c r="CE212" s="4">
        <f t="shared" si="60"/>
        <v>1237.0433795855292</v>
      </c>
      <c r="CF212" s="1">
        <f t="shared" si="61"/>
        <v>2533.4265491294036</v>
      </c>
      <c r="CG212" s="4">
        <f t="shared" si="62"/>
        <v>0</v>
      </c>
      <c r="CH212" s="4">
        <f t="shared" si="78"/>
        <v>0</v>
      </c>
      <c r="CI212" s="4">
        <f t="shared" si="65"/>
        <v>1296.3831695438744</v>
      </c>
      <c r="CJ212" s="4">
        <f t="shared" si="63"/>
        <v>328581.85138659732</v>
      </c>
      <c r="CL212" s="129">
        <f t="shared" si="75"/>
        <v>723.83325660199694</v>
      </c>
      <c r="CM212" s="1">
        <f t="shared" si="72"/>
        <v>1266.7132745647018</v>
      </c>
      <c r="CN212" s="1">
        <f t="shared" si="73"/>
        <v>542.88001796270487</v>
      </c>
      <c r="CO212" s="129">
        <f t="shared" si="74"/>
        <v>417555.75195430988</v>
      </c>
      <c r="CP212" s="111">
        <f t="shared" si="57"/>
        <v>176</v>
      </c>
    </row>
    <row r="213" spans="1:94" x14ac:dyDescent="0.25">
      <c r="A213" s="111">
        <f t="shared" si="66"/>
        <v>177</v>
      </c>
      <c r="B213" s="112">
        <f t="shared" si="67"/>
        <v>4.4999999999999998E-2</v>
      </c>
      <c r="C213" s="113">
        <f t="shared" si="68"/>
        <v>1261.0794831029598</v>
      </c>
      <c r="D213" s="114">
        <f t="shared" si="69"/>
        <v>2533.4265491294036</v>
      </c>
      <c r="E213" s="113">
        <f t="shared" si="82"/>
        <v>0</v>
      </c>
      <c r="F213" s="113"/>
      <c r="G213" s="113">
        <f t="shared" si="84"/>
        <v>0</v>
      </c>
      <c r="H213" s="113">
        <f t="shared" si="70"/>
        <v>1272.3470660264438</v>
      </c>
      <c r="I213" s="147">
        <f t="shared" si="71"/>
        <v>335015.51509476284</v>
      </c>
      <c r="J213" s="20"/>
      <c r="N213" s="131"/>
      <c r="O213" s="133">
        <f t="shared" si="83"/>
        <v>281838.05708988686</v>
      </c>
      <c r="P213" s="54"/>
      <c r="Q213" s="123">
        <f t="shared" si="77"/>
        <v>335015.51509476284</v>
      </c>
      <c r="R213" s="22"/>
      <c r="S213" s="145">
        <f>SUM($C$37:C213)</f>
        <v>283432.01429066755</v>
      </c>
      <c r="T213" s="127"/>
      <c r="U213" s="123">
        <f>SUM($CE$29:CE207)</f>
        <v>283432.01429066755</v>
      </c>
      <c r="V213" s="22"/>
      <c r="W213" s="144" t="str">
        <f>MONTHLYANALYSISWORKSHEET!P185</f>
        <v/>
      </c>
      <c r="X213" s="22"/>
      <c r="Y213" s="22"/>
      <c r="AD213" s="3" t="s">
        <v>45</v>
      </c>
      <c r="CC213">
        <f t="shared" si="64"/>
        <v>183</v>
      </c>
      <c r="CD213" s="2">
        <f t="shared" si="59"/>
        <v>4.4999999999999998E-2</v>
      </c>
      <c r="CE213" s="4">
        <f t="shared" si="60"/>
        <v>1232.1819426997399</v>
      </c>
      <c r="CF213" s="1">
        <f t="shared" si="61"/>
        <v>2533.4265491294036</v>
      </c>
      <c r="CG213" s="4">
        <f t="shared" si="62"/>
        <v>0</v>
      </c>
      <c r="CH213" s="4">
        <f t="shared" si="78"/>
        <v>0</v>
      </c>
      <c r="CI213" s="4">
        <f t="shared" si="65"/>
        <v>1301.2446064296637</v>
      </c>
      <c r="CJ213" s="4">
        <f t="shared" si="63"/>
        <v>327280.60678016767</v>
      </c>
      <c r="CL213" s="129">
        <f t="shared" si="75"/>
        <v>722.89339557089886</v>
      </c>
      <c r="CM213" s="1">
        <f t="shared" si="72"/>
        <v>1266.7132745647018</v>
      </c>
      <c r="CN213" s="1">
        <f t="shared" si="73"/>
        <v>543.81987899380294</v>
      </c>
      <c r="CO213" s="129">
        <f t="shared" si="74"/>
        <v>417011.93207531609</v>
      </c>
      <c r="CP213" s="111">
        <f t="shared" si="57"/>
        <v>177</v>
      </c>
    </row>
    <row r="214" spans="1:94" x14ac:dyDescent="0.25">
      <c r="A214" s="111">
        <f t="shared" si="66"/>
        <v>178</v>
      </c>
      <c r="B214" s="112">
        <f t="shared" si="67"/>
        <v>4.4999999999999998E-2</v>
      </c>
      <c r="C214" s="113">
        <f t="shared" si="68"/>
        <v>1256.3081816053605</v>
      </c>
      <c r="D214" s="114">
        <f t="shared" si="69"/>
        <v>2533.4265491294036</v>
      </c>
      <c r="E214" s="113">
        <f t="shared" si="82"/>
        <v>0</v>
      </c>
      <c r="F214" s="113"/>
      <c r="G214" s="113">
        <f t="shared" si="84"/>
        <v>0</v>
      </c>
      <c r="H214" s="113">
        <f t="shared" si="70"/>
        <v>1277.1183675240432</v>
      </c>
      <c r="I214" s="147">
        <f t="shared" si="71"/>
        <v>333738.39672723878</v>
      </c>
      <c r="J214" s="20"/>
      <c r="N214" s="131"/>
      <c r="O214" s="133">
        <f t="shared" si="83"/>
        <v>280171.17920654744</v>
      </c>
      <c r="P214" s="54"/>
      <c r="Q214" s="123">
        <f t="shared" si="77"/>
        <v>333738.39672723878</v>
      </c>
      <c r="R214" s="22"/>
      <c r="S214" s="145">
        <f>SUM($C$37:C214)</f>
        <v>284688.32247227291</v>
      </c>
      <c r="T214" s="127"/>
      <c r="U214" s="123">
        <f>SUM($CE$29:CE208)</f>
        <v>284688.32247227291</v>
      </c>
      <c r="V214" s="22"/>
      <c r="W214" s="144" t="str">
        <f>MONTHLYANALYSISWORKSHEET!P186</f>
        <v/>
      </c>
      <c r="X214" s="22"/>
      <c r="Y214" s="22"/>
      <c r="AD214" s="3" t="s">
        <v>45</v>
      </c>
      <c r="CC214">
        <f t="shared" si="64"/>
        <v>184</v>
      </c>
      <c r="CD214" s="2">
        <f t="shared" si="59"/>
        <v>4.4999999999999998E-2</v>
      </c>
      <c r="CE214" s="4">
        <f t="shared" si="60"/>
        <v>1227.3022754256287</v>
      </c>
      <c r="CF214" s="1">
        <f t="shared" si="61"/>
        <v>2533.4265491294036</v>
      </c>
      <c r="CG214" s="4">
        <f t="shared" si="62"/>
        <v>0</v>
      </c>
      <c r="CH214" s="4">
        <f t="shared" si="78"/>
        <v>0</v>
      </c>
      <c r="CI214" s="4">
        <f t="shared" si="65"/>
        <v>1306.1242737037749</v>
      </c>
      <c r="CJ214" s="4">
        <f t="shared" si="63"/>
        <v>325974.48250646389</v>
      </c>
      <c r="CL214" s="129">
        <f t="shared" si="75"/>
        <v>721.9519074053909</v>
      </c>
      <c r="CM214" s="1">
        <f t="shared" si="72"/>
        <v>1266.7132745647018</v>
      </c>
      <c r="CN214" s="1">
        <f t="shared" si="73"/>
        <v>544.76136715931091</v>
      </c>
      <c r="CO214" s="129">
        <f t="shared" si="74"/>
        <v>416467.17070815677</v>
      </c>
      <c r="CP214" s="111">
        <f t="shared" si="57"/>
        <v>178</v>
      </c>
    </row>
    <row r="215" spans="1:94" x14ac:dyDescent="0.25">
      <c r="A215" s="111">
        <f t="shared" si="66"/>
        <v>179</v>
      </c>
      <c r="B215" s="112">
        <f t="shared" si="67"/>
        <v>4.4999999999999998E-2</v>
      </c>
      <c r="C215" s="113">
        <f t="shared" si="68"/>
        <v>1251.5189877271453</v>
      </c>
      <c r="D215" s="114">
        <f t="shared" si="69"/>
        <v>2533.4265491294036</v>
      </c>
      <c r="E215" s="113">
        <f t="shared" si="82"/>
        <v>0</v>
      </c>
      <c r="F215" s="113"/>
      <c r="G215" s="113">
        <f t="shared" si="84"/>
        <v>0</v>
      </c>
      <c r="H215" s="113">
        <f t="shared" si="70"/>
        <v>1281.9075614022584</v>
      </c>
      <c r="I215" s="147">
        <f t="shared" si="71"/>
        <v>332456.48916583654</v>
      </c>
      <c r="J215" s="20"/>
      <c r="N215" s="131"/>
      <c r="O215" s="133">
        <f t="shared" si="83"/>
        <v>278504.30132320803</v>
      </c>
      <c r="P215" s="54"/>
      <c r="Q215" s="123">
        <f t="shared" si="77"/>
        <v>332456.48916583654</v>
      </c>
      <c r="R215" s="22"/>
      <c r="S215" s="145">
        <f>SUM($C$37:C215)</f>
        <v>285939.84146000003</v>
      </c>
      <c r="T215" s="127"/>
      <c r="U215" s="123">
        <f>SUM($CE$29:CE209)</f>
        <v>285939.84146000003</v>
      </c>
      <c r="V215" s="22"/>
      <c r="W215" s="144" t="str">
        <f>MONTHLYANALYSISWORKSHEET!P187</f>
        <v/>
      </c>
      <c r="X215" s="22"/>
      <c r="Y215" s="22"/>
      <c r="AD215" s="3" t="s">
        <v>45</v>
      </c>
      <c r="CC215">
        <f t="shared" si="64"/>
        <v>185</v>
      </c>
      <c r="CD215" s="2">
        <f t="shared" si="59"/>
        <v>4.4999999999999998E-2</v>
      </c>
      <c r="CE215" s="4">
        <f t="shared" si="60"/>
        <v>1222.4043093992393</v>
      </c>
      <c r="CF215" s="1">
        <f t="shared" si="61"/>
        <v>2533.4265491294036</v>
      </c>
      <c r="CG215" s="4">
        <f t="shared" si="62"/>
        <v>0</v>
      </c>
      <c r="CH215" s="4">
        <f t="shared" si="78"/>
        <v>0</v>
      </c>
      <c r="CI215" s="4">
        <f t="shared" si="65"/>
        <v>1311.0222397301643</v>
      </c>
      <c r="CJ215" s="4">
        <f t="shared" si="63"/>
        <v>324663.46026673372</v>
      </c>
      <c r="CL215" s="129">
        <f t="shared" si="75"/>
        <v>721.00878928849647</v>
      </c>
      <c r="CM215" s="1">
        <f t="shared" si="72"/>
        <v>1266.7132745647018</v>
      </c>
      <c r="CN215" s="1">
        <f t="shared" si="73"/>
        <v>545.70448527620533</v>
      </c>
      <c r="CO215" s="129">
        <f t="shared" si="74"/>
        <v>415921.46622288058</v>
      </c>
      <c r="CP215" s="111">
        <f t="shared" si="57"/>
        <v>179</v>
      </c>
    </row>
    <row r="216" spans="1:94" x14ac:dyDescent="0.25">
      <c r="A216" s="111">
        <f t="shared" si="66"/>
        <v>180</v>
      </c>
      <c r="B216" s="112">
        <f t="shared" si="67"/>
        <v>4.4999999999999998E-2</v>
      </c>
      <c r="C216" s="113">
        <f t="shared" si="68"/>
        <v>1246.7118343718869</v>
      </c>
      <c r="D216" s="114">
        <f t="shared" si="69"/>
        <v>2533.4265491294036</v>
      </c>
      <c r="E216" s="113">
        <f t="shared" si="82"/>
        <v>0</v>
      </c>
      <c r="F216" s="113"/>
      <c r="G216" s="113">
        <f t="shared" si="84"/>
        <v>0</v>
      </c>
      <c r="H216" s="113">
        <f t="shared" si="70"/>
        <v>1286.7147147575167</v>
      </c>
      <c r="I216" s="147">
        <f t="shared" si="71"/>
        <v>331169.77445107902</v>
      </c>
      <c r="J216" s="20"/>
      <c r="N216" s="131">
        <v>15</v>
      </c>
      <c r="O216" s="133">
        <f>CO426</f>
        <v>276837.4234398689</v>
      </c>
      <c r="P216" s="54"/>
      <c r="Q216" s="123">
        <f t="shared" si="77"/>
        <v>331169.77445107902</v>
      </c>
      <c r="R216" s="22"/>
      <c r="S216" s="145">
        <f>SUM($C$37:C216)</f>
        <v>287186.55329437193</v>
      </c>
      <c r="T216" s="127">
        <v>15</v>
      </c>
      <c r="U216" s="123">
        <f>SUM($CE$29:CE210)</f>
        <v>287186.55329437193</v>
      </c>
      <c r="V216" s="22"/>
      <c r="W216" s="144" t="str">
        <f>MONTHLYANALYSISWORKSHEET!P188</f>
        <v/>
      </c>
      <c r="X216" s="22"/>
      <c r="Y216" s="22"/>
      <c r="AD216" s="3" t="s">
        <v>45</v>
      </c>
      <c r="CC216">
        <f t="shared" si="64"/>
        <v>186</v>
      </c>
      <c r="CD216" s="2">
        <f t="shared" si="59"/>
        <v>4.4999999999999998E-2</v>
      </c>
      <c r="CE216" s="4">
        <f t="shared" si="60"/>
        <v>1217.4879760002514</v>
      </c>
      <c r="CF216" s="1">
        <f t="shared" si="61"/>
        <v>2533.4265491294036</v>
      </c>
      <c r="CG216" s="4">
        <f t="shared" si="62"/>
        <v>0</v>
      </c>
      <c r="CH216" s="4">
        <f t="shared" si="78"/>
        <v>0</v>
      </c>
      <c r="CI216" s="4">
        <f t="shared" si="65"/>
        <v>1315.9385731291522</v>
      </c>
      <c r="CJ216" s="4">
        <f t="shared" si="63"/>
        <v>323347.52169360459</v>
      </c>
      <c r="CL216" s="129">
        <f t="shared" si="75"/>
        <v>720.06403839836196</v>
      </c>
      <c r="CM216" s="1">
        <f t="shared" si="72"/>
        <v>1266.7132745647018</v>
      </c>
      <c r="CN216" s="1">
        <f t="shared" si="73"/>
        <v>546.64923616633985</v>
      </c>
      <c r="CO216" s="129">
        <f t="shared" si="74"/>
        <v>415374.81698671426</v>
      </c>
      <c r="CP216" s="111">
        <f t="shared" si="57"/>
        <v>180</v>
      </c>
    </row>
    <row r="217" spans="1:94" x14ac:dyDescent="0.25">
      <c r="A217" s="111">
        <f t="shared" si="66"/>
        <v>181</v>
      </c>
      <c r="B217" s="112">
        <f t="shared" si="67"/>
        <v>4.4999999999999998E-2</v>
      </c>
      <c r="C217" s="113">
        <f t="shared" si="68"/>
        <v>1241.8866541915461</v>
      </c>
      <c r="D217" s="114">
        <f t="shared" si="69"/>
        <v>2533.4265491294036</v>
      </c>
      <c r="E217" s="113">
        <f t="shared" si="82"/>
        <v>0</v>
      </c>
      <c r="F217" s="113"/>
      <c r="G217" s="113">
        <f t="shared" si="84"/>
        <v>0</v>
      </c>
      <c r="H217" s="113">
        <f t="shared" si="70"/>
        <v>1291.5398949378575</v>
      </c>
      <c r="I217" s="147">
        <f t="shared" si="71"/>
        <v>329878.23455614119</v>
      </c>
      <c r="J217" s="20"/>
      <c r="N217" s="131"/>
      <c r="O217" s="133">
        <f>O216-($O$216-$O$228)/12</f>
        <v>275093.86879846588</v>
      </c>
      <c r="P217" s="54"/>
      <c r="Q217" s="123">
        <f t="shared" si="77"/>
        <v>329878.23455614119</v>
      </c>
      <c r="R217" s="22"/>
      <c r="S217" s="145">
        <f>SUM($C$37:C217)</f>
        <v>288428.43994856346</v>
      </c>
      <c r="T217" s="127"/>
      <c r="U217" s="123">
        <f>SUM($CE$29:CE211)</f>
        <v>288428.43994856346</v>
      </c>
      <c r="V217" s="22"/>
      <c r="W217" s="144" t="str">
        <f>MONTHLYANALYSISWORKSHEET!P189</f>
        <v/>
      </c>
      <c r="X217" s="22"/>
      <c r="Y217" s="22"/>
      <c r="AD217" s="3" t="s">
        <v>45</v>
      </c>
      <c r="CC217">
        <f t="shared" si="64"/>
        <v>187</v>
      </c>
      <c r="CD217" s="2">
        <f t="shared" si="59"/>
        <v>4.4999999999999998E-2</v>
      </c>
      <c r="CE217" s="4">
        <f t="shared" si="60"/>
        <v>1212.553206351017</v>
      </c>
      <c r="CF217" s="1">
        <f t="shared" si="61"/>
        <v>2533.4265491294036</v>
      </c>
      <c r="CG217" s="4">
        <f t="shared" si="62"/>
        <v>0</v>
      </c>
      <c r="CH217" s="4">
        <f t="shared" si="78"/>
        <v>0</v>
      </c>
      <c r="CI217" s="4">
        <f t="shared" si="65"/>
        <v>1320.8733427783866</v>
      </c>
      <c r="CJ217" s="4">
        <f t="shared" si="63"/>
        <v>322026.64835082623</v>
      </c>
      <c r="CL217" s="129">
        <f t="shared" si="75"/>
        <v>719.11765190824906</v>
      </c>
      <c r="CM217" s="1">
        <f t="shared" si="72"/>
        <v>1266.7132745647018</v>
      </c>
      <c r="CN217" s="1">
        <f t="shared" si="73"/>
        <v>547.59562265645275</v>
      </c>
      <c r="CO217" s="129">
        <f t="shared" si="74"/>
        <v>414827.2213640578</v>
      </c>
      <c r="CP217" s="111">
        <f t="shared" ref="CP217:CP280" si="85">IF(CO216&lt;1,"",CP216+1)</f>
        <v>181</v>
      </c>
    </row>
    <row r="218" spans="1:94" x14ac:dyDescent="0.25">
      <c r="A218" s="111">
        <f t="shared" si="66"/>
        <v>182</v>
      </c>
      <c r="B218" s="112">
        <f t="shared" si="67"/>
        <v>4.4999999999999998E-2</v>
      </c>
      <c r="C218" s="113">
        <f t="shared" si="68"/>
        <v>1237.0433795855292</v>
      </c>
      <c r="D218" s="114">
        <f t="shared" si="69"/>
        <v>2533.4265491294036</v>
      </c>
      <c r="E218" s="113">
        <f t="shared" si="82"/>
        <v>0</v>
      </c>
      <c r="F218" s="113"/>
      <c r="G218" s="113">
        <f t="shared" ref="G218:G249" si="86">IF(G206 &gt; 1, IF(I217&lt;$E$13,(I217-D218+C218),G206), 0)</f>
        <v>0</v>
      </c>
      <c r="H218" s="113">
        <f t="shared" si="70"/>
        <v>1296.3831695438744</v>
      </c>
      <c r="I218" s="147">
        <f t="shared" si="71"/>
        <v>328581.85138659732</v>
      </c>
      <c r="J218" s="20"/>
      <c r="N218" s="131"/>
      <c r="O218" s="133">
        <f t="shared" ref="O218:O227" si="87">O217-($O$216-$O$228)/12</f>
        <v>273350.31415706285</v>
      </c>
      <c r="P218" s="54"/>
      <c r="Q218" s="123">
        <f t="shared" si="77"/>
        <v>328581.85138659732</v>
      </c>
      <c r="R218" s="22"/>
      <c r="S218" s="145">
        <f>SUM($C$37:C218)</f>
        <v>289665.48332814901</v>
      </c>
      <c r="T218" s="127"/>
      <c r="U218" s="123">
        <f>SUM($CE$29:CE212)</f>
        <v>289665.48332814901</v>
      </c>
      <c r="V218" s="22"/>
      <c r="W218" s="144" t="str">
        <f>MONTHLYANALYSISWORKSHEET!P190</f>
        <v/>
      </c>
      <c r="X218" s="22"/>
      <c r="Y218" s="22"/>
      <c r="AD218" s="3" t="s">
        <v>45</v>
      </c>
      <c r="CC218">
        <f t="shared" si="64"/>
        <v>188</v>
      </c>
      <c r="CD218" s="2">
        <f t="shared" si="59"/>
        <v>4.4999999999999998E-2</v>
      </c>
      <c r="CE218" s="4">
        <f t="shared" si="60"/>
        <v>1207.5999313155983</v>
      </c>
      <c r="CF218" s="1">
        <f t="shared" si="61"/>
        <v>2533.4265491294036</v>
      </c>
      <c r="CG218" s="4">
        <f t="shared" si="62"/>
        <v>0</v>
      </c>
      <c r="CH218" s="4">
        <f t="shared" si="78"/>
        <v>0</v>
      </c>
      <c r="CI218" s="4">
        <f t="shared" si="65"/>
        <v>1325.8266178138053</v>
      </c>
      <c r="CJ218" s="4">
        <f t="shared" si="63"/>
        <v>320700.82173301245</v>
      </c>
      <c r="CL218" s="129">
        <f t="shared" si="75"/>
        <v>718.16962698652503</v>
      </c>
      <c r="CM218" s="1">
        <f t="shared" si="72"/>
        <v>1266.7132745647018</v>
      </c>
      <c r="CN218" s="1">
        <f t="shared" si="73"/>
        <v>548.54364757817677</v>
      </c>
      <c r="CO218" s="129">
        <f t="shared" si="74"/>
        <v>414278.67771647964</v>
      </c>
      <c r="CP218" s="111">
        <f t="shared" si="85"/>
        <v>182</v>
      </c>
    </row>
    <row r="219" spans="1:94" x14ac:dyDescent="0.25">
      <c r="A219" s="111">
        <f t="shared" si="66"/>
        <v>183</v>
      </c>
      <c r="B219" s="112">
        <f t="shared" si="67"/>
        <v>4.4999999999999998E-2</v>
      </c>
      <c r="C219" s="113">
        <f t="shared" si="68"/>
        <v>1232.1819426997399</v>
      </c>
      <c r="D219" s="114">
        <f t="shared" si="69"/>
        <v>2533.4265491294036</v>
      </c>
      <c r="E219" s="113">
        <f t="shared" si="82"/>
        <v>0</v>
      </c>
      <c r="F219" s="113"/>
      <c r="G219" s="113">
        <f t="shared" si="86"/>
        <v>0</v>
      </c>
      <c r="H219" s="113">
        <f t="shared" si="70"/>
        <v>1301.2446064296637</v>
      </c>
      <c r="I219" s="147">
        <f t="shared" si="71"/>
        <v>327280.60678016767</v>
      </c>
      <c r="J219" s="20"/>
      <c r="N219" s="131"/>
      <c r="O219" s="133">
        <f t="shared" si="87"/>
        <v>271606.75951565983</v>
      </c>
      <c r="P219" s="54"/>
      <c r="Q219" s="123">
        <f t="shared" si="77"/>
        <v>327280.60678016767</v>
      </c>
      <c r="R219" s="22"/>
      <c r="S219" s="145">
        <f>SUM($C$37:C219)</f>
        <v>290897.66527084878</v>
      </c>
      <c r="T219" s="127"/>
      <c r="U219" s="123">
        <f>SUM($CE$29:CE213)</f>
        <v>290897.66527084878</v>
      </c>
      <c r="V219" s="22"/>
      <c r="W219" s="144" t="str">
        <f>MONTHLYANALYSISWORKSHEET!P191</f>
        <v/>
      </c>
      <c r="X219" s="22"/>
      <c r="Y219" s="22"/>
      <c r="AD219" s="3" t="s">
        <v>45</v>
      </c>
      <c r="CC219">
        <f t="shared" si="64"/>
        <v>189</v>
      </c>
      <c r="CD219" s="2">
        <f t="shared" si="59"/>
        <v>4.4999999999999998E-2</v>
      </c>
      <c r="CE219" s="4">
        <f t="shared" si="60"/>
        <v>1202.6280814987965</v>
      </c>
      <c r="CF219" s="1">
        <f t="shared" si="61"/>
        <v>2533.4265491294036</v>
      </c>
      <c r="CG219" s="4">
        <f t="shared" si="62"/>
        <v>0</v>
      </c>
      <c r="CH219" s="4">
        <f t="shared" si="78"/>
        <v>0</v>
      </c>
      <c r="CI219" s="4">
        <f t="shared" si="65"/>
        <v>1330.7984676306071</v>
      </c>
      <c r="CJ219" s="4">
        <f t="shared" si="63"/>
        <v>319370.02326538187</v>
      </c>
      <c r="CL219" s="129">
        <f t="shared" si="75"/>
        <v>717.2199607966553</v>
      </c>
      <c r="CM219" s="1">
        <f t="shared" si="72"/>
        <v>1266.7132745647018</v>
      </c>
      <c r="CN219" s="1">
        <f t="shared" si="73"/>
        <v>549.49331376804651</v>
      </c>
      <c r="CO219" s="129">
        <f t="shared" si="74"/>
        <v>413729.18440271157</v>
      </c>
      <c r="CP219" s="111">
        <f t="shared" si="85"/>
        <v>183</v>
      </c>
    </row>
    <row r="220" spans="1:94" x14ac:dyDescent="0.25">
      <c r="A220" s="111">
        <f t="shared" si="66"/>
        <v>184</v>
      </c>
      <c r="B220" s="112">
        <f t="shared" si="67"/>
        <v>4.4999999999999998E-2</v>
      </c>
      <c r="C220" s="113">
        <f t="shared" si="68"/>
        <v>1227.3022754256287</v>
      </c>
      <c r="D220" s="114">
        <f t="shared" si="69"/>
        <v>2533.4265491294036</v>
      </c>
      <c r="E220" s="113">
        <f t="shared" si="82"/>
        <v>0</v>
      </c>
      <c r="F220" s="113"/>
      <c r="G220" s="113">
        <f t="shared" si="86"/>
        <v>0</v>
      </c>
      <c r="H220" s="113">
        <f t="shared" si="70"/>
        <v>1306.1242737037749</v>
      </c>
      <c r="I220" s="147">
        <f t="shared" si="71"/>
        <v>325974.48250646389</v>
      </c>
      <c r="J220" s="20"/>
      <c r="N220" s="131"/>
      <c r="O220" s="133">
        <f t="shared" si="87"/>
        <v>269863.2048742568</v>
      </c>
      <c r="P220" s="54"/>
      <c r="Q220" s="123">
        <f t="shared" si="77"/>
        <v>325974.48250646389</v>
      </c>
      <c r="R220" s="22"/>
      <c r="S220" s="145">
        <f>SUM($C$37:C220)</f>
        <v>292124.96754627442</v>
      </c>
      <c r="T220" s="127"/>
      <c r="U220" s="123">
        <f>SUM($CE$29:CE214)</f>
        <v>292124.96754627442</v>
      </c>
      <c r="V220" s="22"/>
      <c r="W220" s="144" t="str">
        <f>MONTHLYANALYSISWORKSHEET!P192</f>
        <v/>
      </c>
      <c r="X220" s="22"/>
      <c r="Y220" s="22"/>
      <c r="AD220" s="3" t="s">
        <v>45</v>
      </c>
      <c r="CC220">
        <f t="shared" si="64"/>
        <v>190</v>
      </c>
      <c r="CD220" s="2">
        <f t="shared" si="59"/>
        <v>4.4999999999999998E-2</v>
      </c>
      <c r="CE220" s="4">
        <f t="shared" si="60"/>
        <v>1197.6375872451817</v>
      </c>
      <c r="CF220" s="1">
        <f t="shared" si="61"/>
        <v>2533.4265491294036</v>
      </c>
      <c r="CG220" s="4">
        <f t="shared" si="62"/>
        <v>0</v>
      </c>
      <c r="CH220" s="4">
        <f t="shared" si="78"/>
        <v>0</v>
      </c>
      <c r="CI220" s="4">
        <f t="shared" si="65"/>
        <v>1335.7889618842219</v>
      </c>
      <c r="CJ220" s="4">
        <f t="shared" si="63"/>
        <v>318034.23430349765</v>
      </c>
      <c r="CL220" s="129">
        <f t="shared" si="75"/>
        <v>716.26865049719436</v>
      </c>
      <c r="CM220" s="1">
        <f t="shared" si="72"/>
        <v>1266.7132745647018</v>
      </c>
      <c r="CN220" s="1">
        <f t="shared" si="73"/>
        <v>550.44462406750745</v>
      </c>
      <c r="CO220" s="129">
        <f t="shared" si="74"/>
        <v>413178.73977864406</v>
      </c>
      <c r="CP220" s="111">
        <f t="shared" si="85"/>
        <v>184</v>
      </c>
    </row>
    <row r="221" spans="1:94" x14ac:dyDescent="0.25">
      <c r="A221" s="111">
        <f t="shared" si="66"/>
        <v>185</v>
      </c>
      <c r="B221" s="112">
        <f t="shared" si="67"/>
        <v>4.4999999999999998E-2</v>
      </c>
      <c r="C221" s="113">
        <f t="shared" si="68"/>
        <v>1222.4043093992393</v>
      </c>
      <c r="D221" s="114">
        <f t="shared" si="69"/>
        <v>2533.4265491294036</v>
      </c>
      <c r="E221" s="113">
        <f t="shared" si="82"/>
        <v>0</v>
      </c>
      <c r="F221" s="113"/>
      <c r="G221" s="113">
        <f t="shared" si="86"/>
        <v>0</v>
      </c>
      <c r="H221" s="113">
        <f t="shared" si="70"/>
        <v>1311.0222397301643</v>
      </c>
      <c r="I221" s="147">
        <f t="shared" si="71"/>
        <v>324663.46026673372</v>
      </c>
      <c r="J221" s="20"/>
      <c r="N221" s="131"/>
      <c r="O221" s="133">
        <f t="shared" si="87"/>
        <v>268119.65023285378</v>
      </c>
      <c r="P221" s="54"/>
      <c r="Q221" s="123">
        <f t="shared" si="77"/>
        <v>324663.46026673372</v>
      </c>
      <c r="R221" s="22"/>
      <c r="S221" s="145">
        <f>SUM($C$37:C221)</f>
        <v>293347.37185567367</v>
      </c>
      <c r="T221" s="127"/>
      <c r="U221" s="123">
        <f>SUM($CE$29:CE215)</f>
        <v>293347.37185567367</v>
      </c>
      <c r="V221" s="22"/>
      <c r="W221" s="144" t="str">
        <f>MONTHLYANALYSISWORKSHEET!P193</f>
        <v/>
      </c>
      <c r="X221" s="22"/>
      <c r="Y221" s="22"/>
      <c r="AD221" s="3" t="s">
        <v>45</v>
      </c>
      <c r="CC221">
        <f t="shared" si="64"/>
        <v>191</v>
      </c>
      <c r="CD221" s="2">
        <f t="shared" si="59"/>
        <v>4.4999999999999998E-2</v>
      </c>
      <c r="CE221" s="4">
        <f t="shared" si="60"/>
        <v>1192.6283786381161</v>
      </c>
      <c r="CF221" s="1">
        <f t="shared" si="61"/>
        <v>2533.4265491294036</v>
      </c>
      <c r="CG221" s="4">
        <f t="shared" si="62"/>
        <v>0</v>
      </c>
      <c r="CH221" s="4">
        <f t="shared" si="78"/>
        <v>0</v>
      </c>
      <c r="CI221" s="4">
        <f t="shared" si="65"/>
        <v>1340.7981704912875</v>
      </c>
      <c r="CJ221" s="4">
        <f t="shared" si="63"/>
        <v>316693.43613300635</v>
      </c>
      <c r="CL221" s="129">
        <f t="shared" si="75"/>
        <v>715.31569324177747</v>
      </c>
      <c r="CM221" s="1">
        <f t="shared" si="72"/>
        <v>1266.7132745647018</v>
      </c>
      <c r="CN221" s="1">
        <f t="shared" si="73"/>
        <v>551.39758132292434</v>
      </c>
      <c r="CO221" s="129">
        <f t="shared" si="74"/>
        <v>412627.34219732112</v>
      </c>
      <c r="CP221" s="111">
        <f t="shared" si="85"/>
        <v>185</v>
      </c>
    </row>
    <row r="222" spans="1:94" x14ac:dyDescent="0.25">
      <c r="A222" s="111">
        <f t="shared" si="66"/>
        <v>186</v>
      </c>
      <c r="B222" s="112">
        <f t="shared" si="67"/>
        <v>4.4999999999999998E-2</v>
      </c>
      <c r="C222" s="113">
        <f t="shared" si="68"/>
        <v>1217.4879760002514</v>
      </c>
      <c r="D222" s="114">
        <f t="shared" si="69"/>
        <v>2533.4265491294036</v>
      </c>
      <c r="E222" s="113">
        <f t="shared" si="82"/>
        <v>0</v>
      </c>
      <c r="F222" s="113"/>
      <c r="G222" s="113">
        <f t="shared" si="86"/>
        <v>0</v>
      </c>
      <c r="H222" s="113">
        <f t="shared" si="70"/>
        <v>1315.9385731291522</v>
      </c>
      <c r="I222" s="147">
        <f t="shared" si="71"/>
        <v>323347.52169360459</v>
      </c>
      <c r="J222" s="20"/>
      <c r="N222" s="131"/>
      <c r="O222" s="133">
        <f t="shared" si="87"/>
        <v>266376.09559145075</v>
      </c>
      <c r="P222" s="54"/>
      <c r="Q222" s="123">
        <f t="shared" si="77"/>
        <v>323347.52169360459</v>
      </c>
      <c r="R222" s="22"/>
      <c r="S222" s="145">
        <f>SUM($C$37:C222)</f>
        <v>294564.85983167391</v>
      </c>
      <c r="T222" s="127"/>
      <c r="U222" s="123">
        <f>SUM($CE$29:CE216)</f>
        <v>294564.85983167391</v>
      </c>
      <c r="V222" s="22"/>
      <c r="W222" s="144" t="str">
        <f>MONTHLYANALYSISWORKSHEET!P194</f>
        <v/>
      </c>
      <c r="X222" s="22"/>
      <c r="Y222" s="22"/>
      <c r="AD222" s="3" t="s">
        <v>45</v>
      </c>
      <c r="CC222">
        <f t="shared" si="64"/>
        <v>192</v>
      </c>
      <c r="CD222" s="2">
        <f t="shared" si="59"/>
        <v>4.4999999999999998E-2</v>
      </c>
      <c r="CE222" s="4">
        <f t="shared" si="60"/>
        <v>1187.6003854987737</v>
      </c>
      <c r="CF222" s="1">
        <f t="shared" si="61"/>
        <v>2533.4265491294036</v>
      </c>
      <c r="CG222" s="4">
        <f t="shared" si="62"/>
        <v>0</v>
      </c>
      <c r="CH222" s="4">
        <f t="shared" si="78"/>
        <v>0</v>
      </c>
      <c r="CI222" s="4">
        <f t="shared" si="65"/>
        <v>1345.8261636306299</v>
      </c>
      <c r="CJ222" s="4">
        <f t="shared" si="63"/>
        <v>315347.60996937571</v>
      </c>
      <c r="CL222" s="129">
        <f t="shared" si="75"/>
        <v>714.36108617911214</v>
      </c>
      <c r="CM222" s="1">
        <f t="shared" si="72"/>
        <v>1266.7132745647018</v>
      </c>
      <c r="CN222" s="1">
        <f t="shared" si="73"/>
        <v>552.35218838558967</v>
      </c>
      <c r="CO222" s="129">
        <f t="shared" si="74"/>
        <v>412074.99000893551</v>
      </c>
      <c r="CP222" s="111">
        <f t="shared" si="85"/>
        <v>186</v>
      </c>
    </row>
    <row r="223" spans="1:94" x14ac:dyDescent="0.25">
      <c r="A223" s="111">
        <f t="shared" si="66"/>
        <v>187</v>
      </c>
      <c r="B223" s="112">
        <f t="shared" si="67"/>
        <v>4.4999999999999998E-2</v>
      </c>
      <c r="C223" s="113">
        <f t="shared" si="68"/>
        <v>1212.553206351017</v>
      </c>
      <c r="D223" s="114">
        <f t="shared" si="69"/>
        <v>2533.4265491294036</v>
      </c>
      <c r="E223" s="113">
        <f t="shared" si="82"/>
        <v>0</v>
      </c>
      <c r="F223" s="113"/>
      <c r="G223" s="113">
        <f t="shared" si="86"/>
        <v>0</v>
      </c>
      <c r="H223" s="113">
        <f t="shared" si="70"/>
        <v>1320.8733427783866</v>
      </c>
      <c r="I223" s="147">
        <f t="shared" si="71"/>
        <v>322026.64835082623</v>
      </c>
      <c r="J223" s="20"/>
      <c r="N223" s="131"/>
      <c r="O223" s="133">
        <f t="shared" si="87"/>
        <v>264632.54095004773</v>
      </c>
      <c r="P223" s="54"/>
      <c r="Q223" s="123">
        <f t="shared" si="77"/>
        <v>322026.64835082623</v>
      </c>
      <c r="R223" s="22"/>
      <c r="S223" s="145">
        <f>SUM($C$37:C223)</f>
        <v>295777.41303802491</v>
      </c>
      <c r="T223" s="127"/>
      <c r="U223" s="123">
        <f>SUM($CE$29:CE217)</f>
        <v>295777.41303802491</v>
      </c>
      <c r="V223" s="22"/>
      <c r="W223" s="144" t="str">
        <f>MONTHLYANALYSISWORKSHEET!P195</f>
        <v/>
      </c>
      <c r="X223" s="22"/>
      <c r="Y223" s="22"/>
      <c r="AD223" s="3" t="s">
        <v>45</v>
      </c>
      <c r="CC223">
        <f t="shared" si="64"/>
        <v>193</v>
      </c>
      <c r="CD223" s="2">
        <f t="shared" ref="CD223:CD286" si="88">IF(CJ222&lt;1,"",$CG$7)</f>
        <v>4.4999999999999998E-2</v>
      </c>
      <c r="CE223" s="4">
        <f t="shared" ref="CE223:CE286" si="89">IF(CJ222&lt;1,"",(CJ222*(CD223*30)/360))</f>
        <v>1182.5535373851587</v>
      </c>
      <c r="CF223" s="1">
        <f t="shared" ref="CF223:CF286" si="90">IF(CJ222&lt;1,"",$CG$9)</f>
        <v>2533.4265491294036</v>
      </c>
      <c r="CG223" s="4">
        <f t="shared" ref="CG223:CG286" si="91">IF(CJ222&lt;1,"",$CG$12)</f>
        <v>0</v>
      </c>
      <c r="CH223" s="4">
        <f t="shared" si="78"/>
        <v>0</v>
      </c>
      <c r="CI223" s="4">
        <f t="shared" si="65"/>
        <v>1350.8730117442449</v>
      </c>
      <c r="CJ223" s="4">
        <f t="shared" ref="CJ223:CJ286" si="92">IF(CJ222-CI223&lt;1,0,CJ222-CI223)</f>
        <v>313996.73695763148</v>
      </c>
      <c r="CL223" s="129">
        <f t="shared" si="75"/>
        <v>713.40482645296959</v>
      </c>
      <c r="CM223" s="1">
        <f t="shared" si="72"/>
        <v>1266.7132745647018</v>
      </c>
      <c r="CN223" s="1">
        <f t="shared" si="73"/>
        <v>553.30844811173222</v>
      </c>
      <c r="CO223" s="129">
        <f t="shared" si="74"/>
        <v>411521.68156082375</v>
      </c>
      <c r="CP223" s="111">
        <f t="shared" si="85"/>
        <v>187</v>
      </c>
    </row>
    <row r="224" spans="1:94" x14ac:dyDescent="0.25">
      <c r="A224" s="111">
        <f t="shared" si="66"/>
        <v>188</v>
      </c>
      <c r="B224" s="112">
        <f t="shared" si="67"/>
        <v>4.4999999999999998E-2</v>
      </c>
      <c r="C224" s="113">
        <f t="shared" si="68"/>
        <v>1207.5999313155983</v>
      </c>
      <c r="D224" s="114">
        <f t="shared" si="69"/>
        <v>2533.4265491294036</v>
      </c>
      <c r="E224" s="113">
        <f t="shared" si="82"/>
        <v>0</v>
      </c>
      <c r="F224" s="113"/>
      <c r="G224" s="113">
        <f t="shared" si="86"/>
        <v>0</v>
      </c>
      <c r="H224" s="113">
        <f t="shared" si="70"/>
        <v>1325.8266178138053</v>
      </c>
      <c r="I224" s="147">
        <f t="shared" si="71"/>
        <v>320700.82173301245</v>
      </c>
      <c r="J224" s="20"/>
      <c r="N224" s="131"/>
      <c r="O224" s="133">
        <f t="shared" si="87"/>
        <v>262888.9863086447</v>
      </c>
      <c r="P224" s="54"/>
      <c r="Q224" s="123">
        <f t="shared" si="77"/>
        <v>320700.82173301245</v>
      </c>
      <c r="R224" s="22"/>
      <c r="S224" s="145">
        <f>SUM($C$37:C224)</f>
        <v>296985.01296934049</v>
      </c>
      <c r="T224" s="127"/>
      <c r="U224" s="123">
        <f>SUM($CE$29:CE218)</f>
        <v>296985.01296934049</v>
      </c>
      <c r="V224" s="22"/>
      <c r="W224" s="144" t="str">
        <f>MONTHLYANALYSISWORKSHEET!P196</f>
        <v/>
      </c>
      <c r="X224" s="22"/>
      <c r="Y224" s="22"/>
      <c r="AD224" s="3" t="s">
        <v>45</v>
      </c>
      <c r="CC224">
        <f t="shared" ref="CC224:CC287" si="93">SUM(CC223+1)</f>
        <v>194</v>
      </c>
      <c r="CD224" s="2">
        <f t="shared" si="88"/>
        <v>4.4999999999999998E-2</v>
      </c>
      <c r="CE224" s="4">
        <f t="shared" si="89"/>
        <v>1177.487763591118</v>
      </c>
      <c r="CF224" s="1">
        <f t="shared" si="90"/>
        <v>2533.4265491294036</v>
      </c>
      <c r="CG224" s="4">
        <f t="shared" si="91"/>
        <v>0</v>
      </c>
      <c r="CH224" s="4">
        <f t="shared" si="78"/>
        <v>0</v>
      </c>
      <c r="CI224" s="4">
        <f t="shared" ref="CI224:CI287" si="94">IF(CJ223&lt;1,0,(CF224+CG224+CH224)-CE224)</f>
        <v>1355.9387855382856</v>
      </c>
      <c r="CJ224" s="4">
        <f t="shared" si="92"/>
        <v>312640.79817209317</v>
      </c>
      <c r="CL224" s="129">
        <f t="shared" si="75"/>
        <v>712.44691120217612</v>
      </c>
      <c r="CM224" s="1">
        <f t="shared" si="72"/>
        <v>1266.7132745647018</v>
      </c>
      <c r="CN224" s="1">
        <f t="shared" si="73"/>
        <v>554.26636336252568</v>
      </c>
      <c r="CO224" s="129">
        <f t="shared" si="74"/>
        <v>410967.4151974612</v>
      </c>
      <c r="CP224" s="111">
        <f t="shared" si="85"/>
        <v>188</v>
      </c>
    </row>
    <row r="225" spans="1:94" x14ac:dyDescent="0.25">
      <c r="A225" s="111">
        <f t="shared" si="66"/>
        <v>189</v>
      </c>
      <c r="B225" s="112">
        <f t="shared" si="67"/>
        <v>4.4999999999999998E-2</v>
      </c>
      <c r="C225" s="113">
        <f t="shared" si="68"/>
        <v>1202.6280814987965</v>
      </c>
      <c r="D225" s="114">
        <f t="shared" si="69"/>
        <v>2533.4265491294036</v>
      </c>
      <c r="E225" s="113">
        <f t="shared" si="82"/>
        <v>0</v>
      </c>
      <c r="F225" s="113"/>
      <c r="G225" s="113">
        <f t="shared" si="86"/>
        <v>0</v>
      </c>
      <c r="H225" s="113">
        <f t="shared" si="70"/>
        <v>1330.7984676306071</v>
      </c>
      <c r="I225" s="147">
        <f t="shared" si="71"/>
        <v>319370.02326538187</v>
      </c>
      <c r="J225" s="20"/>
      <c r="N225" s="131"/>
      <c r="O225" s="133">
        <f t="shared" si="87"/>
        <v>261145.43166724168</v>
      </c>
      <c r="P225" s="54"/>
      <c r="Q225" s="123">
        <f t="shared" si="77"/>
        <v>319370.02326538187</v>
      </c>
      <c r="R225" s="22"/>
      <c r="S225" s="145">
        <f>SUM($C$37:C225)</f>
        <v>298187.64105083927</v>
      </c>
      <c r="T225" s="127"/>
      <c r="U225" s="123">
        <f>SUM($CE$29:CE219)</f>
        <v>298187.64105083927</v>
      </c>
      <c r="V225" s="22"/>
      <c r="W225" s="144" t="str">
        <f>MONTHLYANALYSISWORKSHEET!P197</f>
        <v/>
      </c>
      <c r="X225" s="22"/>
      <c r="Y225" s="22"/>
      <c r="AD225" s="3" t="s">
        <v>45</v>
      </c>
      <c r="CC225">
        <f t="shared" si="93"/>
        <v>195</v>
      </c>
      <c r="CD225" s="2">
        <f t="shared" si="88"/>
        <v>4.4999999999999998E-2</v>
      </c>
      <c r="CE225" s="4">
        <f t="shared" si="89"/>
        <v>1172.4029931453492</v>
      </c>
      <c r="CF225" s="1">
        <f t="shared" si="90"/>
        <v>2533.4265491294036</v>
      </c>
      <c r="CG225" s="4">
        <f t="shared" si="91"/>
        <v>0</v>
      </c>
      <c r="CH225" s="4">
        <f t="shared" si="78"/>
        <v>0</v>
      </c>
      <c r="CI225" s="4">
        <f t="shared" si="94"/>
        <v>1361.0235559840544</v>
      </c>
      <c r="CJ225" s="4">
        <f t="shared" si="92"/>
        <v>311279.77461610909</v>
      </c>
      <c r="CL225" s="129">
        <f t="shared" si="75"/>
        <v>711.4873375606046</v>
      </c>
      <c r="CM225" s="1">
        <f t="shared" si="72"/>
        <v>1266.7132745647018</v>
      </c>
      <c r="CN225" s="1">
        <f t="shared" si="73"/>
        <v>555.2259370040972</v>
      </c>
      <c r="CO225" s="129">
        <f t="shared" si="74"/>
        <v>410412.18926045712</v>
      </c>
      <c r="CP225" s="111">
        <f t="shared" si="85"/>
        <v>189</v>
      </c>
    </row>
    <row r="226" spans="1:94" x14ac:dyDescent="0.25">
      <c r="A226" s="111">
        <f t="shared" si="66"/>
        <v>190</v>
      </c>
      <c r="B226" s="112">
        <f t="shared" si="67"/>
        <v>4.4999999999999998E-2</v>
      </c>
      <c r="C226" s="113">
        <f t="shared" si="68"/>
        <v>1197.6375872451817</v>
      </c>
      <c r="D226" s="114">
        <f t="shared" si="69"/>
        <v>2533.4265491294036</v>
      </c>
      <c r="E226" s="113">
        <f t="shared" si="82"/>
        <v>0</v>
      </c>
      <c r="F226" s="113"/>
      <c r="G226" s="113">
        <f t="shared" si="86"/>
        <v>0</v>
      </c>
      <c r="H226" s="113">
        <f t="shared" si="70"/>
        <v>1335.7889618842219</v>
      </c>
      <c r="I226" s="147">
        <f t="shared" si="71"/>
        <v>318034.23430349765</v>
      </c>
      <c r="J226" s="20"/>
      <c r="N226" s="131"/>
      <c r="O226" s="133">
        <f t="shared" si="87"/>
        <v>259401.87702583865</v>
      </c>
      <c r="P226" s="54"/>
      <c r="Q226" s="123">
        <f t="shared" si="77"/>
        <v>318034.23430349765</v>
      </c>
      <c r="R226" s="22"/>
      <c r="S226" s="145">
        <f>SUM($C$37:C226)</f>
        <v>299385.27863808448</v>
      </c>
      <c r="T226" s="127"/>
      <c r="U226" s="123">
        <f>SUM($CE$29:CE220)</f>
        <v>299385.27863808448</v>
      </c>
      <c r="V226" s="22"/>
      <c r="W226" s="144" t="str">
        <f>MONTHLYANALYSISWORKSHEET!P198</f>
        <v/>
      </c>
      <c r="X226" s="22"/>
      <c r="Y226" s="22"/>
      <c r="AD226" s="3" t="s">
        <v>45</v>
      </c>
      <c r="CC226">
        <f t="shared" si="93"/>
        <v>196</v>
      </c>
      <c r="CD226" s="2">
        <f t="shared" si="88"/>
        <v>4.4999999999999998E-2</v>
      </c>
      <c r="CE226" s="4">
        <f t="shared" si="89"/>
        <v>1167.2991548104089</v>
      </c>
      <c r="CF226" s="1">
        <f t="shared" si="90"/>
        <v>2533.4265491294036</v>
      </c>
      <c r="CG226" s="4">
        <f t="shared" si="91"/>
        <v>0</v>
      </c>
      <c r="CH226" s="4">
        <f t="shared" si="78"/>
        <v>0</v>
      </c>
      <c r="CI226" s="4">
        <f t="shared" si="94"/>
        <v>1366.1273943189947</v>
      </c>
      <c r="CJ226" s="4">
        <f t="shared" si="92"/>
        <v>309913.6472217901</v>
      </c>
      <c r="CL226" s="129">
        <f t="shared" si="75"/>
        <v>710.52610265716635</v>
      </c>
      <c r="CM226" s="1">
        <f t="shared" si="72"/>
        <v>1266.7132745647018</v>
      </c>
      <c r="CN226" s="1">
        <f t="shared" si="73"/>
        <v>556.18717190753546</v>
      </c>
      <c r="CO226" s="129">
        <f t="shared" si="74"/>
        <v>409856.00208854961</v>
      </c>
      <c r="CP226" s="111">
        <f t="shared" si="85"/>
        <v>190</v>
      </c>
    </row>
    <row r="227" spans="1:94" x14ac:dyDescent="0.25">
      <c r="A227" s="111">
        <f t="shared" si="66"/>
        <v>191</v>
      </c>
      <c r="B227" s="112">
        <f t="shared" si="67"/>
        <v>4.4999999999999998E-2</v>
      </c>
      <c r="C227" s="113">
        <f t="shared" si="68"/>
        <v>1192.6283786381161</v>
      </c>
      <c r="D227" s="114">
        <f t="shared" si="69"/>
        <v>2533.4265491294036</v>
      </c>
      <c r="E227" s="113">
        <f t="shared" si="82"/>
        <v>0</v>
      </c>
      <c r="F227" s="113"/>
      <c r="G227" s="113">
        <f t="shared" si="86"/>
        <v>0</v>
      </c>
      <c r="H227" s="113">
        <f t="shared" si="70"/>
        <v>1340.7981704912875</v>
      </c>
      <c r="I227" s="147">
        <f t="shared" si="71"/>
        <v>316693.43613300635</v>
      </c>
      <c r="J227" s="20"/>
      <c r="N227" s="131"/>
      <c r="O227" s="133">
        <f t="shared" si="87"/>
        <v>257658.32238443563</v>
      </c>
      <c r="P227" s="54"/>
      <c r="Q227" s="123">
        <f t="shared" si="77"/>
        <v>316693.43613300635</v>
      </c>
      <c r="R227" s="22"/>
      <c r="S227" s="145">
        <f>SUM($C$37:C227)</f>
        <v>300577.9070167226</v>
      </c>
      <c r="T227" s="127"/>
      <c r="U227" s="123">
        <f>SUM($CE$29:CE221)</f>
        <v>300577.9070167226</v>
      </c>
      <c r="V227" s="22"/>
      <c r="W227" s="144" t="str">
        <f>MONTHLYANALYSISWORKSHEET!P199</f>
        <v/>
      </c>
      <c r="X227" s="22"/>
      <c r="Y227" s="22"/>
      <c r="AD227" s="3" t="s">
        <v>45</v>
      </c>
      <c r="CC227">
        <f t="shared" si="93"/>
        <v>197</v>
      </c>
      <c r="CD227" s="2">
        <f t="shared" si="88"/>
        <v>4.4999999999999998E-2</v>
      </c>
      <c r="CE227" s="4">
        <f t="shared" si="89"/>
        <v>1162.1761770817127</v>
      </c>
      <c r="CF227" s="1">
        <f t="shared" si="90"/>
        <v>2533.4265491294036</v>
      </c>
      <c r="CG227" s="4">
        <f t="shared" si="91"/>
        <v>0</v>
      </c>
      <c r="CH227" s="4">
        <f t="shared" si="78"/>
        <v>0</v>
      </c>
      <c r="CI227" s="4">
        <f t="shared" si="94"/>
        <v>1371.2503720476909</v>
      </c>
      <c r="CJ227" s="4">
        <f t="shared" si="92"/>
        <v>308542.39684974239</v>
      </c>
      <c r="CL227" s="129">
        <f t="shared" si="75"/>
        <v>709.56320361580151</v>
      </c>
      <c r="CM227" s="1">
        <f t="shared" si="72"/>
        <v>1266.7132745647018</v>
      </c>
      <c r="CN227" s="1">
        <f t="shared" si="73"/>
        <v>557.15007094890029</v>
      </c>
      <c r="CO227" s="129">
        <f t="shared" si="74"/>
        <v>409298.85201760073</v>
      </c>
      <c r="CP227" s="111">
        <f t="shared" si="85"/>
        <v>191</v>
      </c>
    </row>
    <row r="228" spans="1:94" x14ac:dyDescent="0.25">
      <c r="A228" s="111">
        <f t="shared" si="66"/>
        <v>192</v>
      </c>
      <c r="B228" s="112">
        <f t="shared" si="67"/>
        <v>4.4999999999999998E-2</v>
      </c>
      <c r="C228" s="113">
        <f t="shared" si="68"/>
        <v>1187.6003854987737</v>
      </c>
      <c r="D228" s="114">
        <f t="shared" si="69"/>
        <v>2533.4265491294036</v>
      </c>
      <c r="E228" s="113">
        <f t="shared" si="82"/>
        <v>0</v>
      </c>
      <c r="F228" s="113"/>
      <c r="G228" s="113">
        <f t="shared" si="86"/>
        <v>0</v>
      </c>
      <c r="H228" s="113">
        <f t="shared" si="70"/>
        <v>1345.8261636306299</v>
      </c>
      <c r="I228" s="147">
        <f t="shared" si="71"/>
        <v>315347.60996937571</v>
      </c>
      <c r="J228" s="20"/>
      <c r="N228" s="131" t="s">
        <v>45</v>
      </c>
      <c r="O228" s="133">
        <f>CO452</f>
        <v>255914.76774303251</v>
      </c>
      <c r="P228" s="54"/>
      <c r="Q228" s="123">
        <f t="shared" si="77"/>
        <v>315347.60996937571</v>
      </c>
      <c r="R228" s="22"/>
      <c r="S228" s="145">
        <f>SUM($C$37:C228)</f>
        <v>301765.50740222138</v>
      </c>
      <c r="T228" s="127">
        <v>16</v>
      </c>
      <c r="U228" s="123">
        <f>SUM($CE$29:CE222)</f>
        <v>301765.50740222138</v>
      </c>
      <c r="V228" s="22"/>
      <c r="W228" s="144" t="str">
        <f>MONTHLYANALYSISWORKSHEET!P200</f>
        <v/>
      </c>
      <c r="X228" s="22"/>
      <c r="Y228" s="22"/>
      <c r="AD228" s="3" t="s">
        <v>45</v>
      </c>
      <c r="CC228">
        <f t="shared" si="93"/>
        <v>198</v>
      </c>
      <c r="CD228" s="2">
        <f t="shared" si="88"/>
        <v>4.4999999999999998E-2</v>
      </c>
      <c r="CE228" s="4">
        <f t="shared" si="89"/>
        <v>1157.0339881865339</v>
      </c>
      <c r="CF228" s="1">
        <f t="shared" si="90"/>
        <v>2533.4265491294036</v>
      </c>
      <c r="CG228" s="4">
        <f t="shared" si="91"/>
        <v>0</v>
      </c>
      <c r="CH228" s="4">
        <f t="shared" si="78"/>
        <v>0</v>
      </c>
      <c r="CI228" s="4">
        <f t="shared" si="94"/>
        <v>1376.3925609428697</v>
      </c>
      <c r="CJ228" s="4">
        <f t="shared" si="92"/>
        <v>307166.00428879954</v>
      </c>
      <c r="CL228" s="129">
        <f t="shared" si="75"/>
        <v>708.59863755547121</v>
      </c>
      <c r="CM228" s="1">
        <f t="shared" si="72"/>
        <v>1266.7132745647018</v>
      </c>
      <c r="CN228" s="1">
        <f t="shared" si="73"/>
        <v>558.11463700923059</v>
      </c>
      <c r="CO228" s="129">
        <f t="shared" si="74"/>
        <v>408740.73738059151</v>
      </c>
      <c r="CP228" s="111">
        <f t="shared" si="85"/>
        <v>192</v>
      </c>
    </row>
    <row r="229" spans="1:94" x14ac:dyDescent="0.25">
      <c r="A229" s="111">
        <f t="shared" si="66"/>
        <v>193</v>
      </c>
      <c r="B229" s="112">
        <f t="shared" si="67"/>
        <v>4.4999999999999998E-2</v>
      </c>
      <c r="C229" s="113">
        <f t="shared" si="68"/>
        <v>1182.5535373851587</v>
      </c>
      <c r="D229" s="114">
        <f t="shared" si="69"/>
        <v>2533.4265491294036</v>
      </c>
      <c r="E229" s="113">
        <f t="shared" si="82"/>
        <v>0</v>
      </c>
      <c r="F229" s="113"/>
      <c r="G229" s="113">
        <f t="shared" si="86"/>
        <v>0</v>
      </c>
      <c r="H229" s="113">
        <f t="shared" si="70"/>
        <v>1350.8730117442449</v>
      </c>
      <c r="I229" s="147">
        <f t="shared" si="71"/>
        <v>313996.73695763148</v>
      </c>
      <c r="J229" s="20"/>
      <c r="N229" s="131"/>
      <c r="O229" s="133">
        <f>O228-($O$228-$O$240)/12</f>
        <v>254091.00919542502</v>
      </c>
      <c r="P229" s="54"/>
      <c r="Q229" s="123">
        <f t="shared" si="77"/>
        <v>313996.73695763148</v>
      </c>
      <c r="R229" s="22"/>
      <c r="S229" s="145">
        <f>SUM($C$37:C229)</f>
        <v>302948.06093960651</v>
      </c>
      <c r="T229" s="127"/>
      <c r="U229" s="123">
        <f>SUM($CE$29:CE223)</f>
        <v>302948.06093960651</v>
      </c>
      <c r="V229" s="22"/>
      <c r="W229" s="144" t="str">
        <f>MONTHLYANALYSISWORKSHEET!P201</f>
        <v/>
      </c>
      <c r="X229" s="22"/>
      <c r="Y229" s="22"/>
      <c r="AD229" s="3" t="s">
        <v>45</v>
      </c>
      <c r="CC229">
        <f t="shared" si="93"/>
        <v>199</v>
      </c>
      <c r="CD229" s="2">
        <f t="shared" si="88"/>
        <v>4.4999999999999998E-2</v>
      </c>
      <c r="CE229" s="4">
        <f t="shared" si="89"/>
        <v>1151.8725160829981</v>
      </c>
      <c r="CF229" s="1">
        <f t="shared" si="90"/>
        <v>2533.4265491294036</v>
      </c>
      <c r="CG229" s="4">
        <f t="shared" si="91"/>
        <v>0</v>
      </c>
      <c r="CH229" s="4">
        <f t="shared" si="78"/>
        <v>0</v>
      </c>
      <c r="CI229" s="4">
        <f t="shared" si="94"/>
        <v>1381.5540330464055</v>
      </c>
      <c r="CJ229" s="4">
        <f t="shared" si="92"/>
        <v>305784.45025575312</v>
      </c>
      <c r="CL229" s="129">
        <f t="shared" si="75"/>
        <v>707.63240159014902</v>
      </c>
      <c r="CM229" s="1">
        <f t="shared" si="72"/>
        <v>1266.7132745647018</v>
      </c>
      <c r="CN229" s="1">
        <f t="shared" si="73"/>
        <v>559.08087297455279</v>
      </c>
      <c r="CO229" s="129">
        <f t="shared" si="74"/>
        <v>408181.65650761698</v>
      </c>
      <c r="CP229" s="111">
        <f t="shared" si="85"/>
        <v>193</v>
      </c>
    </row>
    <row r="230" spans="1:94" x14ac:dyDescent="0.25">
      <c r="A230" s="111">
        <f t="shared" ref="A230:A293" si="95">IF(I229&lt;1,"",A229+1)</f>
        <v>194</v>
      </c>
      <c r="B230" s="112">
        <f t="shared" ref="B230:B293" si="96">IF(I229&lt;1,"",$E$7)</f>
        <v>4.4999999999999998E-2</v>
      </c>
      <c r="C230" s="113">
        <f t="shared" ref="C230:C293" si="97">IF(I229&lt;1,0,(I229*(B230*30)/360))</f>
        <v>1177.487763591118</v>
      </c>
      <c r="D230" s="114">
        <f t="shared" ref="D230:D293" si="98">IF(I229 &gt; 1, IF(I229-D229&lt;1,(I229+C230),$E$9), 0)</f>
        <v>2533.4265491294036</v>
      </c>
      <c r="E230" s="113">
        <f t="shared" si="82"/>
        <v>0</v>
      </c>
      <c r="F230" s="113"/>
      <c r="G230" s="113">
        <f t="shared" si="86"/>
        <v>0</v>
      </c>
      <c r="H230" s="113">
        <f t="shared" ref="H230:H293" si="99">IF(I229&lt;1,0,IF((D230+E230+G230)-C230&gt;=(I229),(I229),(D230+E230+G230)-C230))</f>
        <v>1355.9387855382856</v>
      </c>
      <c r="I230" s="147">
        <f t="shared" ref="I230:I293" si="100">IF(I229-H230&lt;1,0,I229-H230)</f>
        <v>312640.79817209317</v>
      </c>
      <c r="J230" s="20"/>
      <c r="N230" s="131"/>
      <c r="O230" s="133">
        <f t="shared" ref="O230:O239" si="101">O229-($O$228-$O$240)/12</f>
        <v>252267.25064781753</v>
      </c>
      <c r="P230" s="54"/>
      <c r="Q230" s="123">
        <f t="shared" si="77"/>
        <v>312640.79817209317</v>
      </c>
      <c r="R230" s="22"/>
      <c r="S230" s="145">
        <f>SUM($C$37:C230)</f>
        <v>304125.54870319762</v>
      </c>
      <c r="T230" s="127"/>
      <c r="U230" s="123">
        <f>SUM($CE$29:CE224)</f>
        <v>304125.54870319762</v>
      </c>
      <c r="V230" s="22"/>
      <c r="W230" s="144" t="str">
        <f>MONTHLYANALYSISWORKSHEET!P202</f>
        <v/>
      </c>
      <c r="X230" s="22"/>
      <c r="Y230" s="22"/>
      <c r="AD230" s="3" t="s">
        <v>45</v>
      </c>
      <c r="CC230">
        <f t="shared" si="93"/>
        <v>200</v>
      </c>
      <c r="CD230" s="2">
        <f t="shared" si="88"/>
        <v>4.4999999999999998E-2</v>
      </c>
      <c r="CE230" s="4">
        <f t="shared" si="89"/>
        <v>1146.6916884590742</v>
      </c>
      <c r="CF230" s="1">
        <f t="shared" si="90"/>
        <v>2533.4265491294036</v>
      </c>
      <c r="CG230" s="4">
        <f t="shared" si="91"/>
        <v>0</v>
      </c>
      <c r="CH230" s="4">
        <f t="shared" si="78"/>
        <v>0</v>
      </c>
      <c r="CI230" s="4">
        <f t="shared" si="94"/>
        <v>1386.7348606703295</v>
      </c>
      <c r="CJ230" s="4">
        <f t="shared" si="92"/>
        <v>304397.71539508278</v>
      </c>
      <c r="CL230" s="129">
        <f t="shared" si="75"/>
        <v>706.66449282881194</v>
      </c>
      <c r="CM230" s="1">
        <f t="shared" ref="CM230:CM293" si="102">$D$37/2</f>
        <v>1266.7132745647018</v>
      </c>
      <c r="CN230" s="1">
        <f t="shared" ref="CN230:CN293" si="103">CM230-CL230</f>
        <v>560.04878173588986</v>
      </c>
      <c r="CO230" s="129">
        <f t="shared" ref="CO230:CO293" si="104">IF(CO229-CN230&lt;0,0,CO229-CN230)</f>
        <v>407621.6077258811</v>
      </c>
      <c r="CP230" s="111">
        <f t="shared" si="85"/>
        <v>194</v>
      </c>
    </row>
    <row r="231" spans="1:94" x14ac:dyDescent="0.25">
      <c r="A231" s="111">
        <f t="shared" si="95"/>
        <v>195</v>
      </c>
      <c r="B231" s="112">
        <f t="shared" si="96"/>
        <v>4.4999999999999998E-2</v>
      </c>
      <c r="C231" s="113">
        <f t="shared" si="97"/>
        <v>1172.4029931453492</v>
      </c>
      <c r="D231" s="114">
        <f t="shared" si="98"/>
        <v>2533.4265491294036</v>
      </c>
      <c r="E231" s="113">
        <f t="shared" si="82"/>
        <v>0</v>
      </c>
      <c r="F231" s="113"/>
      <c r="G231" s="113">
        <f t="shared" si="86"/>
        <v>0</v>
      </c>
      <c r="H231" s="113">
        <f t="shared" si="99"/>
        <v>1361.0235559840544</v>
      </c>
      <c r="I231" s="147">
        <f t="shared" si="100"/>
        <v>311279.77461610909</v>
      </c>
      <c r="J231" s="20"/>
      <c r="N231" s="131"/>
      <c r="O231" s="133">
        <f t="shared" si="101"/>
        <v>250443.49210021005</v>
      </c>
      <c r="P231" s="54"/>
      <c r="Q231" s="123">
        <f t="shared" si="77"/>
        <v>311279.77461610909</v>
      </c>
      <c r="R231" s="22"/>
      <c r="S231" s="145">
        <f>SUM($C$37:C231)</f>
        <v>305297.95169634296</v>
      </c>
      <c r="T231" s="127"/>
      <c r="U231" s="123">
        <f>SUM($CE$29:CE225)</f>
        <v>305297.95169634296</v>
      </c>
      <c r="V231" s="22"/>
      <c r="W231" s="144" t="str">
        <f>MONTHLYANALYSISWORKSHEET!P203</f>
        <v/>
      </c>
      <c r="X231" s="22"/>
      <c r="Y231" s="22"/>
      <c r="AD231" s="3" t="s">
        <v>45</v>
      </c>
      <c r="CC231">
        <f t="shared" si="93"/>
        <v>201</v>
      </c>
      <c r="CD231" s="2">
        <f t="shared" si="88"/>
        <v>4.4999999999999998E-2</v>
      </c>
      <c r="CE231" s="4">
        <f t="shared" si="89"/>
        <v>1141.4914327315603</v>
      </c>
      <c r="CF231" s="1">
        <f t="shared" si="90"/>
        <v>2533.4265491294036</v>
      </c>
      <c r="CG231" s="4">
        <f t="shared" si="91"/>
        <v>0</v>
      </c>
      <c r="CH231" s="4">
        <f t="shared" si="78"/>
        <v>0</v>
      </c>
      <c r="CI231" s="4">
        <f t="shared" si="94"/>
        <v>1391.9351163978433</v>
      </c>
      <c r="CJ231" s="4">
        <f t="shared" si="92"/>
        <v>303005.78027868492</v>
      </c>
      <c r="CL231" s="129">
        <f t="shared" ref="CL231:CL294" si="105">(CO230*($CL$35*13.85))/360</f>
        <v>705.69490837543162</v>
      </c>
      <c r="CM231" s="1">
        <f t="shared" si="102"/>
        <v>1266.7132745647018</v>
      </c>
      <c r="CN231" s="1">
        <f t="shared" si="103"/>
        <v>561.01836618927018</v>
      </c>
      <c r="CO231" s="129">
        <f t="shared" si="104"/>
        <v>407060.58935969183</v>
      </c>
      <c r="CP231" s="111">
        <f t="shared" si="85"/>
        <v>195</v>
      </c>
    </row>
    <row r="232" spans="1:94" x14ac:dyDescent="0.25">
      <c r="A232" s="111">
        <f t="shared" si="95"/>
        <v>196</v>
      </c>
      <c r="B232" s="112">
        <f t="shared" si="96"/>
        <v>4.4999999999999998E-2</v>
      </c>
      <c r="C232" s="113">
        <f t="shared" si="97"/>
        <v>1167.2991548104089</v>
      </c>
      <c r="D232" s="114">
        <f t="shared" si="98"/>
        <v>2533.4265491294036</v>
      </c>
      <c r="E232" s="113">
        <f t="shared" si="82"/>
        <v>0</v>
      </c>
      <c r="F232" s="113"/>
      <c r="G232" s="113">
        <f t="shared" si="86"/>
        <v>0</v>
      </c>
      <c r="H232" s="113">
        <f t="shared" si="99"/>
        <v>1366.1273943189947</v>
      </c>
      <c r="I232" s="147">
        <f t="shared" si="100"/>
        <v>309913.6472217901</v>
      </c>
      <c r="J232" s="20"/>
      <c r="N232" s="131"/>
      <c r="O232" s="133">
        <f t="shared" si="101"/>
        <v>248619.73355260256</v>
      </c>
      <c r="P232" s="54"/>
      <c r="Q232" s="123">
        <f t="shared" si="77"/>
        <v>309913.6472217901</v>
      </c>
      <c r="R232" s="22"/>
      <c r="S232" s="145">
        <f>SUM($C$37:C232)</f>
        <v>306465.2508511534</v>
      </c>
      <c r="T232" s="127"/>
      <c r="U232" s="123">
        <f>SUM($CE$29:CE226)</f>
        <v>306465.2508511534</v>
      </c>
      <c r="V232" s="22"/>
      <c r="W232" s="144" t="str">
        <f>MONTHLYANALYSISWORKSHEET!P204</f>
        <v/>
      </c>
      <c r="X232" s="22"/>
      <c r="Y232" s="22"/>
      <c r="AD232" s="3" t="s">
        <v>45</v>
      </c>
      <c r="CC232">
        <f t="shared" si="93"/>
        <v>202</v>
      </c>
      <c r="CD232" s="2">
        <f t="shared" si="88"/>
        <v>4.4999999999999998E-2</v>
      </c>
      <c r="CE232" s="4">
        <f t="shared" si="89"/>
        <v>1136.2716760450683</v>
      </c>
      <c r="CF232" s="1">
        <f t="shared" si="90"/>
        <v>2533.4265491294036</v>
      </c>
      <c r="CG232" s="4">
        <f t="shared" si="91"/>
        <v>0</v>
      </c>
      <c r="CH232" s="4">
        <f t="shared" si="78"/>
        <v>0</v>
      </c>
      <c r="CI232" s="4">
        <f t="shared" si="94"/>
        <v>1397.1548730843353</v>
      </c>
      <c r="CJ232" s="4">
        <f t="shared" si="92"/>
        <v>301608.62540560059</v>
      </c>
      <c r="CL232" s="129">
        <f t="shared" si="105"/>
        <v>704.72364532896654</v>
      </c>
      <c r="CM232" s="1">
        <f t="shared" si="102"/>
        <v>1266.7132745647018</v>
      </c>
      <c r="CN232" s="1">
        <f t="shared" si="103"/>
        <v>561.98962923573526</v>
      </c>
      <c r="CO232" s="129">
        <f t="shared" si="104"/>
        <v>406498.59973045607</v>
      </c>
      <c r="CP232" s="111">
        <f t="shared" si="85"/>
        <v>196</v>
      </c>
    </row>
    <row r="233" spans="1:94" x14ac:dyDescent="0.25">
      <c r="A233" s="111">
        <f t="shared" si="95"/>
        <v>197</v>
      </c>
      <c r="B233" s="112">
        <f t="shared" si="96"/>
        <v>4.4999999999999998E-2</v>
      </c>
      <c r="C233" s="113">
        <f t="shared" si="97"/>
        <v>1162.1761770817127</v>
      </c>
      <c r="D233" s="114">
        <f t="shared" si="98"/>
        <v>2533.4265491294036</v>
      </c>
      <c r="E233" s="113">
        <f t="shared" si="82"/>
        <v>0</v>
      </c>
      <c r="F233" s="113"/>
      <c r="G233" s="113">
        <f t="shared" si="86"/>
        <v>0</v>
      </c>
      <c r="H233" s="113">
        <f t="shared" si="99"/>
        <v>1371.2503720476909</v>
      </c>
      <c r="I233" s="147">
        <f t="shared" si="100"/>
        <v>308542.39684974239</v>
      </c>
      <c r="J233" s="20"/>
      <c r="N233" s="131"/>
      <c r="O233" s="133">
        <f t="shared" si="101"/>
        <v>246795.97500499507</v>
      </c>
      <c r="P233" s="54"/>
      <c r="Q233" s="123">
        <f t="shared" si="77"/>
        <v>308542.39684974239</v>
      </c>
      <c r="R233" s="22"/>
      <c r="S233" s="145">
        <f>SUM($C$37:C233)</f>
        <v>307627.42702823511</v>
      </c>
      <c r="T233" s="127"/>
      <c r="U233" s="123">
        <f>SUM($CE$29:CE227)</f>
        <v>307627.42702823511</v>
      </c>
      <c r="V233" s="22"/>
      <c r="W233" s="144" t="str">
        <f>MONTHLYANALYSISWORKSHEET!P205</f>
        <v/>
      </c>
      <c r="X233" s="22"/>
      <c r="Y233" s="22"/>
      <c r="AD233" s="3" t="s">
        <v>45</v>
      </c>
      <c r="CC233">
        <f t="shared" si="93"/>
        <v>203</v>
      </c>
      <c r="CD233" s="2">
        <f t="shared" si="88"/>
        <v>4.4999999999999998E-2</v>
      </c>
      <c r="CE233" s="4">
        <f t="shared" si="89"/>
        <v>1131.032345271002</v>
      </c>
      <c r="CF233" s="1">
        <f t="shared" si="90"/>
        <v>2533.4265491294036</v>
      </c>
      <c r="CG233" s="4">
        <f t="shared" si="91"/>
        <v>0</v>
      </c>
      <c r="CH233" s="4">
        <f t="shared" si="78"/>
        <v>0</v>
      </c>
      <c r="CI233" s="4">
        <f t="shared" si="94"/>
        <v>1402.3942038584016</v>
      </c>
      <c r="CJ233" s="4">
        <f t="shared" si="92"/>
        <v>300206.23120174219</v>
      </c>
      <c r="CL233" s="129">
        <f t="shared" si="105"/>
        <v>703.75070078335204</v>
      </c>
      <c r="CM233" s="1">
        <f t="shared" si="102"/>
        <v>1266.7132745647018</v>
      </c>
      <c r="CN233" s="1">
        <f t="shared" si="103"/>
        <v>562.96257378134976</v>
      </c>
      <c r="CO233" s="129">
        <f t="shared" si="104"/>
        <v>405935.6371566747</v>
      </c>
      <c r="CP233" s="111">
        <f t="shared" si="85"/>
        <v>197</v>
      </c>
    </row>
    <row r="234" spans="1:94" x14ac:dyDescent="0.25">
      <c r="A234" s="111">
        <f t="shared" si="95"/>
        <v>198</v>
      </c>
      <c r="B234" s="112">
        <f t="shared" si="96"/>
        <v>4.4999999999999998E-2</v>
      </c>
      <c r="C234" s="113">
        <f t="shared" si="97"/>
        <v>1157.0339881865339</v>
      </c>
      <c r="D234" s="114">
        <f t="shared" si="98"/>
        <v>2533.4265491294036</v>
      </c>
      <c r="E234" s="113">
        <f t="shared" si="82"/>
        <v>0</v>
      </c>
      <c r="F234" s="113"/>
      <c r="G234" s="113">
        <f t="shared" si="86"/>
        <v>0</v>
      </c>
      <c r="H234" s="113">
        <f t="shared" si="99"/>
        <v>1376.3925609428697</v>
      </c>
      <c r="I234" s="147">
        <f t="shared" si="100"/>
        <v>307166.00428879954</v>
      </c>
      <c r="J234" s="20"/>
      <c r="N234" s="131"/>
      <c r="O234" s="133">
        <f t="shared" si="101"/>
        <v>244972.21645738758</v>
      </c>
      <c r="P234" s="54"/>
      <c r="Q234" s="123">
        <f t="shared" si="77"/>
        <v>307166.00428879954</v>
      </c>
      <c r="R234" s="22"/>
      <c r="S234" s="145">
        <f>SUM($C$37:C234)</f>
        <v>308784.46101642161</v>
      </c>
      <c r="T234" s="127"/>
      <c r="U234" s="123">
        <f>SUM($CE$29:CE228)</f>
        <v>308784.46101642161</v>
      </c>
      <c r="V234" s="22"/>
      <c r="W234" s="144" t="str">
        <f>MONTHLYANALYSISWORKSHEET!P206</f>
        <v/>
      </c>
      <c r="X234" s="22"/>
      <c r="Y234" s="22"/>
      <c r="AD234" s="3" t="s">
        <v>45</v>
      </c>
      <c r="CC234">
        <f t="shared" si="93"/>
        <v>204</v>
      </c>
      <c r="CD234" s="2">
        <f t="shared" si="88"/>
        <v>4.4999999999999998E-2</v>
      </c>
      <c r="CE234" s="4">
        <f t="shared" si="89"/>
        <v>1125.7733670065331</v>
      </c>
      <c r="CF234" s="1">
        <f t="shared" si="90"/>
        <v>2533.4265491294036</v>
      </c>
      <c r="CG234" s="4">
        <f t="shared" si="91"/>
        <v>0</v>
      </c>
      <c r="CH234" s="4">
        <f t="shared" si="78"/>
        <v>0</v>
      </c>
      <c r="CI234" s="4">
        <f t="shared" si="94"/>
        <v>1407.6531821228705</v>
      </c>
      <c r="CJ234" s="4">
        <f t="shared" si="92"/>
        <v>298798.57801961934</v>
      </c>
      <c r="CL234" s="129">
        <f t="shared" si="105"/>
        <v>702.77607182749307</v>
      </c>
      <c r="CM234" s="1">
        <f t="shared" si="102"/>
        <v>1266.7132745647018</v>
      </c>
      <c r="CN234" s="1">
        <f t="shared" si="103"/>
        <v>563.93720273720874</v>
      </c>
      <c r="CO234" s="129">
        <f t="shared" si="104"/>
        <v>405371.6999539375</v>
      </c>
      <c r="CP234" s="111">
        <f t="shared" si="85"/>
        <v>198</v>
      </c>
    </row>
    <row r="235" spans="1:94" x14ac:dyDescent="0.25">
      <c r="A235" s="111">
        <f t="shared" si="95"/>
        <v>199</v>
      </c>
      <c r="B235" s="112">
        <f t="shared" si="96"/>
        <v>4.4999999999999998E-2</v>
      </c>
      <c r="C235" s="113">
        <f t="shared" si="97"/>
        <v>1151.8725160829981</v>
      </c>
      <c r="D235" s="114">
        <f t="shared" si="98"/>
        <v>2533.4265491294036</v>
      </c>
      <c r="E235" s="113">
        <f t="shared" si="82"/>
        <v>0</v>
      </c>
      <c r="F235" s="113"/>
      <c r="G235" s="113">
        <f t="shared" si="86"/>
        <v>0</v>
      </c>
      <c r="H235" s="113">
        <f t="shared" si="99"/>
        <v>1381.5540330464055</v>
      </c>
      <c r="I235" s="147">
        <f t="shared" si="100"/>
        <v>305784.45025575312</v>
      </c>
      <c r="J235" s="20"/>
      <c r="N235" s="131"/>
      <c r="O235" s="133">
        <f t="shared" si="101"/>
        <v>243148.45790978009</v>
      </c>
      <c r="P235" s="54"/>
      <c r="Q235" s="123">
        <f t="shared" ref="Q235:Q298" si="106">CJ229</f>
        <v>305784.45025575312</v>
      </c>
      <c r="R235" s="22"/>
      <c r="S235" s="145">
        <f>SUM($C$37:C235)</f>
        <v>309936.33353250462</v>
      </c>
      <c r="T235" s="127"/>
      <c r="U235" s="123">
        <f>SUM($CE$29:CE229)</f>
        <v>309936.33353250462</v>
      </c>
      <c r="V235" s="22"/>
      <c r="W235" s="144" t="str">
        <f>MONTHLYANALYSISWORKSHEET!P207</f>
        <v/>
      </c>
      <c r="X235" s="22"/>
      <c r="Y235" s="22"/>
      <c r="AD235" s="3" t="s">
        <v>45</v>
      </c>
      <c r="CC235">
        <f t="shared" si="93"/>
        <v>205</v>
      </c>
      <c r="CD235" s="2">
        <f t="shared" si="88"/>
        <v>4.4999999999999998E-2</v>
      </c>
      <c r="CE235" s="4">
        <f t="shared" si="89"/>
        <v>1120.4946675735725</v>
      </c>
      <c r="CF235" s="1">
        <f t="shared" si="90"/>
        <v>2533.4265491294036</v>
      </c>
      <c r="CG235" s="4">
        <f t="shared" si="91"/>
        <v>0</v>
      </c>
      <c r="CH235" s="4">
        <f t="shared" ref="CH235:CH298" si="107">IF(CJ234&lt;1,0,CH223)</f>
        <v>0</v>
      </c>
      <c r="CI235" s="4">
        <f t="shared" si="94"/>
        <v>1412.9318815558311</v>
      </c>
      <c r="CJ235" s="4">
        <f t="shared" si="92"/>
        <v>297385.64613806352</v>
      </c>
      <c r="CL235" s="129">
        <f t="shared" si="105"/>
        <v>701.79975554525424</v>
      </c>
      <c r="CM235" s="1">
        <f t="shared" si="102"/>
        <v>1266.7132745647018</v>
      </c>
      <c r="CN235" s="1">
        <f t="shared" si="103"/>
        <v>564.91351901944756</v>
      </c>
      <c r="CO235" s="129">
        <f t="shared" si="104"/>
        <v>404806.78643491806</v>
      </c>
      <c r="CP235" s="111">
        <f t="shared" si="85"/>
        <v>199</v>
      </c>
    </row>
    <row r="236" spans="1:94" x14ac:dyDescent="0.25">
      <c r="A236" s="111">
        <f t="shared" si="95"/>
        <v>200</v>
      </c>
      <c r="B236" s="112">
        <f t="shared" si="96"/>
        <v>4.4999999999999998E-2</v>
      </c>
      <c r="C236" s="113">
        <f t="shared" si="97"/>
        <v>1146.6916884590742</v>
      </c>
      <c r="D236" s="114">
        <f t="shared" si="98"/>
        <v>2533.4265491294036</v>
      </c>
      <c r="E236" s="113">
        <f t="shared" si="82"/>
        <v>0</v>
      </c>
      <c r="F236" s="113"/>
      <c r="G236" s="113">
        <f t="shared" si="86"/>
        <v>0</v>
      </c>
      <c r="H236" s="113">
        <f t="shared" si="99"/>
        <v>1386.7348606703295</v>
      </c>
      <c r="I236" s="147">
        <f t="shared" si="100"/>
        <v>304397.71539508278</v>
      </c>
      <c r="J236" s="20"/>
      <c r="N236" s="131"/>
      <c r="O236" s="133">
        <f t="shared" si="101"/>
        <v>241324.6993621726</v>
      </c>
      <c r="P236" s="54"/>
      <c r="Q236" s="123">
        <f t="shared" si="106"/>
        <v>304397.71539508278</v>
      </c>
      <c r="R236" s="22"/>
      <c r="S236" s="145">
        <f>SUM($C$37:C236)</f>
        <v>311083.0252209637</v>
      </c>
      <c r="T236" s="127"/>
      <c r="U236" s="123">
        <f>SUM($CE$29:CE230)</f>
        <v>311083.0252209637</v>
      </c>
      <c r="V236" s="22"/>
      <c r="W236" s="144" t="str">
        <f>MONTHLYANALYSISWORKSHEET!P208</f>
        <v/>
      </c>
      <c r="X236" s="22"/>
      <c r="Y236" s="22"/>
      <c r="AD236" s="3" t="s">
        <v>45</v>
      </c>
      <c r="CC236">
        <f t="shared" si="93"/>
        <v>206</v>
      </c>
      <c r="CD236" s="2">
        <f t="shared" si="88"/>
        <v>4.4999999999999998E-2</v>
      </c>
      <c r="CE236" s="4">
        <f t="shared" si="89"/>
        <v>1115.1961730177379</v>
      </c>
      <c r="CF236" s="1">
        <f t="shared" si="90"/>
        <v>2533.4265491294036</v>
      </c>
      <c r="CG236" s="4">
        <f t="shared" si="91"/>
        <v>0</v>
      </c>
      <c r="CH236" s="4">
        <f t="shared" si="107"/>
        <v>0</v>
      </c>
      <c r="CI236" s="4">
        <f t="shared" si="94"/>
        <v>1418.2303761116657</v>
      </c>
      <c r="CJ236" s="4">
        <f t="shared" si="92"/>
        <v>295967.41576195182</v>
      </c>
      <c r="CL236" s="129">
        <f t="shared" si="105"/>
        <v>700.82174901545181</v>
      </c>
      <c r="CM236" s="1">
        <f t="shared" si="102"/>
        <v>1266.7132745647018</v>
      </c>
      <c r="CN236" s="1">
        <f t="shared" si="103"/>
        <v>565.89152554924999</v>
      </c>
      <c r="CO236" s="129">
        <f t="shared" si="104"/>
        <v>404240.89490936883</v>
      </c>
      <c r="CP236" s="111">
        <f t="shared" si="85"/>
        <v>200</v>
      </c>
    </row>
    <row r="237" spans="1:94" x14ac:dyDescent="0.25">
      <c r="A237" s="111">
        <f t="shared" si="95"/>
        <v>201</v>
      </c>
      <c r="B237" s="112">
        <f t="shared" si="96"/>
        <v>4.4999999999999998E-2</v>
      </c>
      <c r="C237" s="113">
        <f t="shared" si="97"/>
        <v>1141.4914327315603</v>
      </c>
      <c r="D237" s="114">
        <f t="shared" si="98"/>
        <v>2533.4265491294036</v>
      </c>
      <c r="E237" s="113">
        <f t="shared" si="82"/>
        <v>0</v>
      </c>
      <c r="F237" s="113"/>
      <c r="G237" s="113">
        <f t="shared" si="86"/>
        <v>0</v>
      </c>
      <c r="H237" s="113">
        <f t="shared" si="99"/>
        <v>1391.9351163978433</v>
      </c>
      <c r="I237" s="147">
        <f t="shared" si="100"/>
        <v>303005.78027868492</v>
      </c>
      <c r="J237" s="20"/>
      <c r="N237" s="131"/>
      <c r="O237" s="133">
        <f t="shared" si="101"/>
        <v>239500.94081456511</v>
      </c>
      <c r="P237" s="54"/>
      <c r="Q237" s="123">
        <f t="shared" si="106"/>
        <v>303005.78027868492</v>
      </c>
      <c r="R237" s="22"/>
      <c r="S237" s="145">
        <f>SUM($C$37:C237)</f>
        <v>312224.51665369526</v>
      </c>
      <c r="T237" s="127"/>
      <c r="U237" s="123">
        <f>SUM($CE$29:CE231)</f>
        <v>312224.51665369526</v>
      </c>
      <c r="V237" s="22"/>
      <c r="W237" s="144" t="str">
        <f>MONTHLYANALYSISWORKSHEET!P209</f>
        <v/>
      </c>
      <c r="X237" s="22"/>
      <c r="Y237" s="22"/>
      <c r="AD237" s="3" t="s">
        <v>45</v>
      </c>
      <c r="CC237">
        <f t="shared" si="93"/>
        <v>207</v>
      </c>
      <c r="CD237" s="2">
        <f t="shared" si="88"/>
        <v>4.4999999999999998E-2</v>
      </c>
      <c r="CE237" s="4">
        <f t="shared" si="89"/>
        <v>1109.8778091073193</v>
      </c>
      <c r="CF237" s="1">
        <f t="shared" si="90"/>
        <v>2533.4265491294036</v>
      </c>
      <c r="CG237" s="4">
        <f t="shared" si="91"/>
        <v>0</v>
      </c>
      <c r="CH237" s="4">
        <f t="shared" si="107"/>
        <v>0</v>
      </c>
      <c r="CI237" s="4">
        <f t="shared" si="94"/>
        <v>1423.5487400220843</v>
      </c>
      <c r="CJ237" s="4">
        <f t="shared" si="92"/>
        <v>294543.86702192976</v>
      </c>
      <c r="CL237" s="129">
        <f t="shared" si="105"/>
        <v>699.84204931184468</v>
      </c>
      <c r="CM237" s="1">
        <f t="shared" si="102"/>
        <v>1266.7132745647018</v>
      </c>
      <c r="CN237" s="1">
        <f t="shared" si="103"/>
        <v>566.87122525285713</v>
      </c>
      <c r="CO237" s="129">
        <f t="shared" si="104"/>
        <v>403674.02368411596</v>
      </c>
      <c r="CP237" s="111">
        <f t="shared" si="85"/>
        <v>201</v>
      </c>
    </row>
    <row r="238" spans="1:94" x14ac:dyDescent="0.25">
      <c r="A238" s="111">
        <f t="shared" si="95"/>
        <v>202</v>
      </c>
      <c r="B238" s="112">
        <f t="shared" si="96"/>
        <v>4.4999999999999998E-2</v>
      </c>
      <c r="C238" s="113">
        <f t="shared" si="97"/>
        <v>1136.2716760450683</v>
      </c>
      <c r="D238" s="114">
        <f t="shared" si="98"/>
        <v>2533.4265491294036</v>
      </c>
      <c r="E238" s="113">
        <f t="shared" si="82"/>
        <v>0</v>
      </c>
      <c r="F238" s="113"/>
      <c r="G238" s="113">
        <f t="shared" si="86"/>
        <v>0</v>
      </c>
      <c r="H238" s="113">
        <f t="shared" si="99"/>
        <v>1397.1548730843353</v>
      </c>
      <c r="I238" s="147">
        <f t="shared" si="100"/>
        <v>301608.62540560059</v>
      </c>
      <c r="J238" s="20"/>
      <c r="N238" s="131"/>
      <c r="O238" s="133">
        <f t="shared" si="101"/>
        <v>237677.18226695762</v>
      </c>
      <c r="P238" s="54"/>
      <c r="Q238" s="123">
        <f t="shared" si="106"/>
        <v>301608.62540560059</v>
      </c>
      <c r="R238" s="22"/>
      <c r="S238" s="145">
        <f>SUM($C$37:C238)</f>
        <v>313360.78832974035</v>
      </c>
      <c r="T238" s="127"/>
      <c r="U238" s="123">
        <f>SUM($CE$29:CE232)</f>
        <v>313360.78832974035</v>
      </c>
      <c r="V238" s="22"/>
      <c r="W238" s="144" t="str">
        <f>MONTHLYANALYSISWORKSHEET!P210</f>
        <v/>
      </c>
      <c r="X238" s="22"/>
      <c r="Y238" s="22"/>
      <c r="AD238" s="3" t="s">
        <v>45</v>
      </c>
      <c r="CC238">
        <f t="shared" si="93"/>
        <v>208</v>
      </c>
      <c r="CD238" s="2">
        <f t="shared" si="88"/>
        <v>4.4999999999999998E-2</v>
      </c>
      <c r="CE238" s="4">
        <f t="shared" si="89"/>
        <v>1104.5395013322366</v>
      </c>
      <c r="CF238" s="1">
        <f t="shared" si="90"/>
        <v>2533.4265491294036</v>
      </c>
      <c r="CG238" s="4">
        <f t="shared" si="91"/>
        <v>0</v>
      </c>
      <c r="CH238" s="4">
        <f t="shared" si="107"/>
        <v>0</v>
      </c>
      <c r="CI238" s="4">
        <f t="shared" si="94"/>
        <v>1428.887047797167</v>
      </c>
      <c r="CJ238" s="4">
        <f t="shared" si="92"/>
        <v>293114.97997413261</v>
      </c>
      <c r="CL238" s="129">
        <f t="shared" si="105"/>
        <v>698.86065350312572</v>
      </c>
      <c r="CM238" s="1">
        <f t="shared" si="102"/>
        <v>1266.7132745647018</v>
      </c>
      <c r="CN238" s="1">
        <f t="shared" si="103"/>
        <v>567.85262106157609</v>
      </c>
      <c r="CO238" s="129">
        <f t="shared" si="104"/>
        <v>403106.17106305441</v>
      </c>
      <c r="CP238" s="111">
        <f t="shared" si="85"/>
        <v>202</v>
      </c>
    </row>
    <row r="239" spans="1:94" x14ac:dyDescent="0.25">
      <c r="A239" s="111">
        <f t="shared" si="95"/>
        <v>203</v>
      </c>
      <c r="B239" s="112">
        <f t="shared" si="96"/>
        <v>4.4999999999999998E-2</v>
      </c>
      <c r="C239" s="113">
        <f t="shared" si="97"/>
        <v>1131.032345271002</v>
      </c>
      <c r="D239" s="114">
        <f t="shared" si="98"/>
        <v>2533.4265491294036</v>
      </c>
      <c r="E239" s="113">
        <f t="shared" si="82"/>
        <v>0</v>
      </c>
      <c r="F239" s="113"/>
      <c r="G239" s="113">
        <f t="shared" si="86"/>
        <v>0</v>
      </c>
      <c r="H239" s="113">
        <f t="shared" si="99"/>
        <v>1402.3942038584016</v>
      </c>
      <c r="I239" s="147">
        <f t="shared" si="100"/>
        <v>300206.23120174219</v>
      </c>
      <c r="J239" s="20"/>
      <c r="N239" s="131"/>
      <c r="O239" s="133">
        <f t="shared" si="101"/>
        <v>235853.42371935013</v>
      </c>
      <c r="P239" s="54"/>
      <c r="Q239" s="123">
        <f t="shared" si="106"/>
        <v>300206.23120174219</v>
      </c>
      <c r="R239" s="22"/>
      <c r="S239" s="145">
        <f>SUM($C$37:C239)</f>
        <v>314491.82067501137</v>
      </c>
      <c r="T239" s="127"/>
      <c r="U239" s="123">
        <f>SUM($CE$29:CE233)</f>
        <v>314491.82067501137</v>
      </c>
      <c r="V239" s="22"/>
      <c r="W239" s="144" t="str">
        <f>MONTHLYANALYSISWORKSHEET!P211</f>
        <v/>
      </c>
      <c r="X239" s="22"/>
      <c r="Y239" s="22"/>
      <c r="AD239" s="3" t="s">
        <v>45</v>
      </c>
      <c r="CC239">
        <f t="shared" si="93"/>
        <v>209</v>
      </c>
      <c r="CD239" s="2">
        <f t="shared" si="88"/>
        <v>4.4999999999999998E-2</v>
      </c>
      <c r="CE239" s="4">
        <f t="shared" si="89"/>
        <v>1099.1811749029973</v>
      </c>
      <c r="CF239" s="1">
        <f t="shared" si="90"/>
        <v>2533.4265491294036</v>
      </c>
      <c r="CG239" s="4">
        <f t="shared" si="91"/>
        <v>0</v>
      </c>
      <c r="CH239" s="4">
        <f t="shared" si="107"/>
        <v>0</v>
      </c>
      <c r="CI239" s="4">
        <f t="shared" si="94"/>
        <v>1434.2453742264063</v>
      </c>
      <c r="CJ239" s="4">
        <f t="shared" si="92"/>
        <v>291680.73459990619</v>
      </c>
      <c r="CL239" s="129">
        <f t="shared" si="105"/>
        <v>697.87755865291285</v>
      </c>
      <c r="CM239" s="1">
        <f t="shared" si="102"/>
        <v>1266.7132745647018</v>
      </c>
      <c r="CN239" s="1">
        <f t="shared" si="103"/>
        <v>568.83571591178895</v>
      </c>
      <c r="CO239" s="129">
        <f t="shared" si="104"/>
        <v>402537.33534714259</v>
      </c>
      <c r="CP239" s="111">
        <f t="shared" si="85"/>
        <v>203</v>
      </c>
    </row>
    <row r="240" spans="1:94" x14ac:dyDescent="0.25">
      <c r="A240" s="111">
        <f t="shared" si="95"/>
        <v>204</v>
      </c>
      <c r="B240" s="112">
        <f t="shared" si="96"/>
        <v>4.4999999999999998E-2</v>
      </c>
      <c r="C240" s="113">
        <f t="shared" si="97"/>
        <v>1125.7733670065331</v>
      </c>
      <c r="D240" s="114">
        <f t="shared" si="98"/>
        <v>2533.4265491294036</v>
      </c>
      <c r="E240" s="113">
        <f t="shared" si="82"/>
        <v>0</v>
      </c>
      <c r="F240" s="113"/>
      <c r="G240" s="113">
        <f t="shared" si="86"/>
        <v>0</v>
      </c>
      <c r="H240" s="113">
        <f t="shared" si="99"/>
        <v>1407.6531821228705</v>
      </c>
      <c r="I240" s="147">
        <f t="shared" si="100"/>
        <v>298798.57801961934</v>
      </c>
      <c r="J240" s="20"/>
      <c r="N240" s="131" t="s">
        <v>45</v>
      </c>
      <c r="O240" s="133">
        <f>CO478</f>
        <v>234029.66517174261</v>
      </c>
      <c r="P240" s="54"/>
      <c r="Q240" s="123">
        <f t="shared" si="106"/>
        <v>298798.57801961934</v>
      </c>
      <c r="R240" s="22"/>
      <c r="S240" s="145">
        <f>SUM($C$37:C240)</f>
        <v>315617.59404201788</v>
      </c>
      <c r="T240" s="127">
        <v>17</v>
      </c>
      <c r="U240" s="123">
        <f>SUM($CE$29:CE234)</f>
        <v>315617.59404201788</v>
      </c>
      <c r="V240" s="22"/>
      <c r="W240" s="144" t="str">
        <f>MONTHLYANALYSISWORKSHEET!P212</f>
        <v/>
      </c>
      <c r="X240" s="22"/>
      <c r="Y240" s="22"/>
      <c r="AD240" s="3" t="s">
        <v>45</v>
      </c>
      <c r="CC240">
        <f t="shared" si="93"/>
        <v>210</v>
      </c>
      <c r="CD240" s="2">
        <f t="shared" si="88"/>
        <v>4.4999999999999998E-2</v>
      </c>
      <c r="CE240" s="4">
        <f t="shared" si="89"/>
        <v>1093.8027547496481</v>
      </c>
      <c r="CF240" s="1">
        <f t="shared" si="90"/>
        <v>2533.4265491294036</v>
      </c>
      <c r="CG240" s="4">
        <f t="shared" si="91"/>
        <v>0</v>
      </c>
      <c r="CH240" s="4">
        <f t="shared" si="107"/>
        <v>0</v>
      </c>
      <c r="CI240" s="4">
        <f t="shared" si="94"/>
        <v>1439.6237943797555</v>
      </c>
      <c r="CJ240" s="4">
        <f t="shared" si="92"/>
        <v>290241.11080552643</v>
      </c>
      <c r="CL240" s="129">
        <f t="shared" si="105"/>
        <v>696.8927618197406</v>
      </c>
      <c r="CM240" s="1">
        <f t="shared" si="102"/>
        <v>1266.7132745647018</v>
      </c>
      <c r="CN240" s="1">
        <f t="shared" si="103"/>
        <v>569.82051274496121</v>
      </c>
      <c r="CO240" s="129">
        <f t="shared" si="104"/>
        <v>401967.51483439765</v>
      </c>
      <c r="CP240" s="111">
        <f t="shared" si="85"/>
        <v>204</v>
      </c>
    </row>
    <row r="241" spans="1:94" x14ac:dyDescent="0.25">
      <c r="A241" s="111">
        <f t="shared" si="95"/>
        <v>205</v>
      </c>
      <c r="B241" s="112">
        <f t="shared" si="96"/>
        <v>4.4999999999999998E-2</v>
      </c>
      <c r="C241" s="113">
        <f t="shared" si="97"/>
        <v>1120.4946675735725</v>
      </c>
      <c r="D241" s="114">
        <f t="shared" si="98"/>
        <v>2533.4265491294036</v>
      </c>
      <c r="E241" s="113">
        <f t="shared" si="82"/>
        <v>0</v>
      </c>
      <c r="F241" s="113"/>
      <c r="G241" s="113">
        <f t="shared" si="86"/>
        <v>0</v>
      </c>
      <c r="H241" s="113">
        <f t="shared" si="99"/>
        <v>1412.9318815558311</v>
      </c>
      <c r="I241" s="147">
        <f t="shared" si="100"/>
        <v>297385.64613806352</v>
      </c>
      <c r="J241" s="20"/>
      <c r="N241" s="131"/>
      <c r="O241" s="133">
        <f>O240-($O$240-$O$252)/12</f>
        <v>232122.01332018099</v>
      </c>
      <c r="P241" s="54"/>
      <c r="Q241" s="123">
        <f t="shared" si="106"/>
        <v>297385.64613806352</v>
      </c>
      <c r="R241" s="22"/>
      <c r="S241" s="145">
        <f>SUM($C$37:C241)</f>
        <v>316738.08870959148</v>
      </c>
      <c r="T241" s="127"/>
      <c r="U241" s="123">
        <f>SUM($CE$29:CE235)</f>
        <v>316738.08870959148</v>
      </c>
      <c r="V241" s="22"/>
      <c r="W241" s="144" t="str">
        <f>MONTHLYANALYSISWORKSHEET!P213</f>
        <v/>
      </c>
      <c r="X241" s="22"/>
      <c r="Y241" s="22"/>
      <c r="AD241" s="3" t="s">
        <v>45</v>
      </c>
      <c r="CC241">
        <f t="shared" si="93"/>
        <v>211</v>
      </c>
      <c r="CD241" s="2">
        <f t="shared" si="88"/>
        <v>4.4999999999999998E-2</v>
      </c>
      <c r="CE241" s="4">
        <f t="shared" si="89"/>
        <v>1088.4041655207241</v>
      </c>
      <c r="CF241" s="1">
        <f t="shared" si="90"/>
        <v>2533.4265491294036</v>
      </c>
      <c r="CG241" s="4">
        <f t="shared" si="91"/>
        <v>0</v>
      </c>
      <c r="CH241" s="4">
        <f t="shared" si="107"/>
        <v>0</v>
      </c>
      <c r="CI241" s="4">
        <f t="shared" si="94"/>
        <v>1445.0223836086795</v>
      </c>
      <c r="CJ241" s="4">
        <f t="shared" si="92"/>
        <v>288796.08842191775</v>
      </c>
      <c r="CL241" s="129">
        <f t="shared" si="105"/>
        <v>695.90626005705087</v>
      </c>
      <c r="CM241" s="1">
        <f t="shared" si="102"/>
        <v>1266.7132745647018</v>
      </c>
      <c r="CN241" s="1">
        <f t="shared" si="103"/>
        <v>570.80701450765093</v>
      </c>
      <c r="CO241" s="129">
        <f t="shared" si="104"/>
        <v>401396.70781989</v>
      </c>
      <c r="CP241" s="111">
        <f t="shared" si="85"/>
        <v>205</v>
      </c>
    </row>
    <row r="242" spans="1:94" x14ac:dyDescent="0.25">
      <c r="A242" s="111">
        <f t="shared" si="95"/>
        <v>206</v>
      </c>
      <c r="B242" s="112">
        <f t="shared" si="96"/>
        <v>4.4999999999999998E-2</v>
      </c>
      <c r="C242" s="113">
        <f t="shared" si="97"/>
        <v>1115.1961730177379</v>
      </c>
      <c r="D242" s="114">
        <f t="shared" si="98"/>
        <v>2533.4265491294036</v>
      </c>
      <c r="E242" s="113">
        <f t="shared" si="82"/>
        <v>0</v>
      </c>
      <c r="F242" s="113"/>
      <c r="G242" s="113">
        <f t="shared" si="86"/>
        <v>0</v>
      </c>
      <c r="H242" s="113">
        <f t="shared" si="99"/>
        <v>1418.2303761116657</v>
      </c>
      <c r="I242" s="147">
        <f t="shared" si="100"/>
        <v>295967.41576195182</v>
      </c>
      <c r="J242" s="20"/>
      <c r="N242" s="131"/>
      <c r="O242" s="133">
        <f t="shared" ref="O242:O251" si="108">O241-($O$240-$O$252)/12</f>
        <v>230214.36146861938</v>
      </c>
      <c r="P242" s="54"/>
      <c r="Q242" s="123">
        <f t="shared" si="106"/>
        <v>295967.41576195182</v>
      </c>
      <c r="R242" s="22"/>
      <c r="S242" s="145">
        <f>SUM($C$37:C242)</f>
        <v>317853.28488260921</v>
      </c>
      <c r="T242" s="127"/>
      <c r="U242" s="123">
        <f>SUM($CE$29:CE236)</f>
        <v>317853.28488260921</v>
      </c>
      <c r="V242" s="22"/>
      <c r="W242" s="144" t="str">
        <f>MONTHLYANALYSISWORKSHEET!P214</f>
        <v/>
      </c>
      <c r="X242" s="22"/>
      <c r="Y242" s="22"/>
      <c r="AD242" s="3" t="s">
        <v>45</v>
      </c>
      <c r="CC242">
        <f t="shared" si="93"/>
        <v>212</v>
      </c>
      <c r="CD242" s="2">
        <f t="shared" si="88"/>
        <v>4.4999999999999998E-2</v>
      </c>
      <c r="CE242" s="4">
        <f t="shared" si="89"/>
        <v>1082.9853315821915</v>
      </c>
      <c r="CF242" s="1">
        <f t="shared" si="90"/>
        <v>2533.4265491294036</v>
      </c>
      <c r="CG242" s="4">
        <f t="shared" si="91"/>
        <v>0</v>
      </c>
      <c r="CH242" s="4">
        <f t="shared" si="107"/>
        <v>0</v>
      </c>
      <c r="CI242" s="4">
        <f t="shared" si="94"/>
        <v>1450.4412175472121</v>
      </c>
      <c r="CJ242" s="4">
        <f t="shared" si="92"/>
        <v>287345.64720437053</v>
      </c>
      <c r="CL242" s="129">
        <f t="shared" si="105"/>
        <v>694.91805041318457</v>
      </c>
      <c r="CM242" s="1">
        <f t="shared" si="102"/>
        <v>1266.7132745647018</v>
      </c>
      <c r="CN242" s="1">
        <f t="shared" si="103"/>
        <v>571.79522415151723</v>
      </c>
      <c r="CO242" s="129">
        <f t="shared" si="104"/>
        <v>400824.91259573848</v>
      </c>
      <c r="CP242" s="111">
        <f t="shared" si="85"/>
        <v>206</v>
      </c>
    </row>
    <row r="243" spans="1:94" x14ac:dyDescent="0.25">
      <c r="A243" s="111">
        <f t="shared" si="95"/>
        <v>207</v>
      </c>
      <c r="B243" s="112">
        <f t="shared" si="96"/>
        <v>4.4999999999999998E-2</v>
      </c>
      <c r="C243" s="113">
        <f t="shared" si="97"/>
        <v>1109.8778091073193</v>
      </c>
      <c r="D243" s="114">
        <f t="shared" si="98"/>
        <v>2533.4265491294036</v>
      </c>
      <c r="E243" s="113">
        <f t="shared" si="82"/>
        <v>0</v>
      </c>
      <c r="F243" s="113"/>
      <c r="G243" s="113">
        <f t="shared" si="86"/>
        <v>0</v>
      </c>
      <c r="H243" s="113">
        <f t="shared" si="99"/>
        <v>1423.5487400220843</v>
      </c>
      <c r="I243" s="147">
        <f t="shared" si="100"/>
        <v>294543.86702192976</v>
      </c>
      <c r="J243" s="20"/>
      <c r="N243" s="131"/>
      <c r="O243" s="133">
        <f t="shared" si="108"/>
        <v>228306.70961705776</v>
      </c>
      <c r="P243" s="54"/>
      <c r="Q243" s="123">
        <f t="shared" si="106"/>
        <v>294543.86702192976</v>
      </c>
      <c r="R243" s="22"/>
      <c r="S243" s="145">
        <f>SUM($C$37:C243)</f>
        <v>318963.16269171651</v>
      </c>
      <c r="T243" s="127"/>
      <c r="U243" s="123">
        <f>SUM($CE$29:CE237)</f>
        <v>318963.16269171651</v>
      </c>
      <c r="V243" s="22"/>
      <c r="W243" s="144" t="str">
        <f>MONTHLYANALYSISWORKSHEET!P215</f>
        <v/>
      </c>
      <c r="X243" s="22"/>
      <c r="Y243" s="22"/>
      <c r="AD243" s="3" t="s">
        <v>45</v>
      </c>
      <c r="CC243">
        <f t="shared" si="93"/>
        <v>213</v>
      </c>
      <c r="CD243" s="2">
        <f t="shared" si="88"/>
        <v>4.4999999999999998E-2</v>
      </c>
      <c r="CE243" s="4">
        <f t="shared" si="89"/>
        <v>1077.5461770163895</v>
      </c>
      <c r="CF243" s="1">
        <f t="shared" si="90"/>
        <v>2533.4265491294036</v>
      </c>
      <c r="CG243" s="4">
        <f t="shared" si="91"/>
        <v>0</v>
      </c>
      <c r="CH243" s="4">
        <f t="shared" si="107"/>
        <v>0</v>
      </c>
      <c r="CI243" s="4">
        <f t="shared" si="94"/>
        <v>1455.8803721130141</v>
      </c>
      <c r="CJ243" s="4">
        <f t="shared" si="92"/>
        <v>285889.7668322575</v>
      </c>
      <c r="CL243" s="129">
        <f t="shared" si="105"/>
        <v>693.92812993137215</v>
      </c>
      <c r="CM243" s="1">
        <f t="shared" si="102"/>
        <v>1266.7132745647018</v>
      </c>
      <c r="CN243" s="1">
        <f t="shared" si="103"/>
        <v>572.78514463332965</v>
      </c>
      <c r="CO243" s="129">
        <f t="shared" si="104"/>
        <v>400252.12745110516</v>
      </c>
      <c r="CP243" s="111">
        <f t="shared" si="85"/>
        <v>207</v>
      </c>
    </row>
    <row r="244" spans="1:94" x14ac:dyDescent="0.25">
      <c r="A244" s="111">
        <f t="shared" si="95"/>
        <v>208</v>
      </c>
      <c r="B244" s="112">
        <f t="shared" si="96"/>
        <v>4.4999999999999998E-2</v>
      </c>
      <c r="C244" s="113">
        <f t="shared" si="97"/>
        <v>1104.5395013322366</v>
      </c>
      <c r="D244" s="114">
        <f t="shared" si="98"/>
        <v>2533.4265491294036</v>
      </c>
      <c r="E244" s="113">
        <f t="shared" si="82"/>
        <v>0</v>
      </c>
      <c r="F244" s="113"/>
      <c r="G244" s="113">
        <f t="shared" si="86"/>
        <v>0</v>
      </c>
      <c r="H244" s="113">
        <f t="shared" si="99"/>
        <v>1428.887047797167</v>
      </c>
      <c r="I244" s="147">
        <f t="shared" si="100"/>
        <v>293114.97997413261</v>
      </c>
      <c r="J244" s="20"/>
      <c r="N244" s="131"/>
      <c r="O244" s="133">
        <f t="shared" si="108"/>
        <v>226399.05776549614</v>
      </c>
      <c r="P244" s="54"/>
      <c r="Q244" s="123">
        <f t="shared" si="106"/>
        <v>293114.97997413261</v>
      </c>
      <c r="R244" s="22"/>
      <c r="S244" s="145">
        <f>SUM($C$37:C244)</f>
        <v>320067.70219304872</v>
      </c>
      <c r="T244" s="127"/>
      <c r="U244" s="123">
        <f>SUM($CE$29:CE238)</f>
        <v>320067.70219304872</v>
      </c>
      <c r="V244" s="22"/>
      <c r="W244" s="144" t="str">
        <f>MONTHLYANALYSISWORKSHEET!P216</f>
        <v/>
      </c>
      <c r="X244" s="22"/>
      <c r="Y244" s="22"/>
      <c r="AD244" s="3" t="s">
        <v>45</v>
      </c>
      <c r="CC244">
        <f t="shared" si="93"/>
        <v>214</v>
      </c>
      <c r="CD244" s="2">
        <f t="shared" si="88"/>
        <v>4.4999999999999998E-2</v>
      </c>
      <c r="CE244" s="4">
        <f t="shared" si="89"/>
        <v>1072.0866256209654</v>
      </c>
      <c r="CF244" s="1">
        <f t="shared" si="90"/>
        <v>2533.4265491294036</v>
      </c>
      <c r="CG244" s="4">
        <f t="shared" si="91"/>
        <v>0</v>
      </c>
      <c r="CH244" s="4">
        <f t="shared" si="107"/>
        <v>0</v>
      </c>
      <c r="CI244" s="4">
        <f t="shared" si="94"/>
        <v>1461.3399235084382</v>
      </c>
      <c r="CJ244" s="4">
        <f t="shared" si="92"/>
        <v>284428.42690874904</v>
      </c>
      <c r="CL244" s="129">
        <f t="shared" si="105"/>
        <v>692.93649564972577</v>
      </c>
      <c r="CM244" s="1">
        <f t="shared" si="102"/>
        <v>1266.7132745647018</v>
      </c>
      <c r="CN244" s="1">
        <f t="shared" si="103"/>
        <v>573.77677891497603</v>
      </c>
      <c r="CO244" s="129">
        <f t="shared" si="104"/>
        <v>399678.35067219019</v>
      </c>
      <c r="CP244" s="111">
        <f t="shared" si="85"/>
        <v>208</v>
      </c>
    </row>
    <row r="245" spans="1:94" x14ac:dyDescent="0.25">
      <c r="A245" s="111">
        <f t="shared" si="95"/>
        <v>209</v>
      </c>
      <c r="B245" s="112">
        <f t="shared" si="96"/>
        <v>4.4999999999999998E-2</v>
      </c>
      <c r="C245" s="113">
        <f t="shared" si="97"/>
        <v>1099.1811749029973</v>
      </c>
      <c r="D245" s="114">
        <f t="shared" si="98"/>
        <v>2533.4265491294036</v>
      </c>
      <c r="E245" s="113">
        <f t="shared" si="82"/>
        <v>0</v>
      </c>
      <c r="F245" s="113"/>
      <c r="G245" s="113">
        <f t="shared" si="86"/>
        <v>0</v>
      </c>
      <c r="H245" s="113">
        <f t="shared" si="99"/>
        <v>1434.2453742264063</v>
      </c>
      <c r="I245" s="147">
        <f t="shared" si="100"/>
        <v>291680.73459990619</v>
      </c>
      <c r="J245" s="20"/>
      <c r="N245" s="131"/>
      <c r="O245" s="133">
        <f t="shared" si="108"/>
        <v>224491.40591393452</v>
      </c>
      <c r="P245" s="54"/>
      <c r="Q245" s="123">
        <f t="shared" si="106"/>
        <v>291680.73459990619</v>
      </c>
      <c r="R245" s="22"/>
      <c r="S245" s="145">
        <f>SUM($C$37:C245)</f>
        <v>321166.88336795173</v>
      </c>
      <c r="T245" s="127"/>
      <c r="U245" s="123">
        <f>SUM($CE$29:CE239)</f>
        <v>321166.88336795173</v>
      </c>
      <c r="V245" s="22"/>
      <c r="W245" s="144" t="str">
        <f>MONTHLYANALYSISWORKSHEET!P217</f>
        <v/>
      </c>
      <c r="X245" s="22"/>
      <c r="Y245" s="22"/>
      <c r="AD245" s="3" t="s">
        <v>45</v>
      </c>
      <c r="CC245">
        <f t="shared" si="93"/>
        <v>215</v>
      </c>
      <c r="CD245" s="2">
        <f t="shared" si="88"/>
        <v>4.4999999999999998E-2</v>
      </c>
      <c r="CE245" s="4">
        <f t="shared" si="89"/>
        <v>1066.6066009078088</v>
      </c>
      <c r="CF245" s="1">
        <f t="shared" si="90"/>
        <v>2533.4265491294036</v>
      </c>
      <c r="CG245" s="4">
        <f t="shared" si="91"/>
        <v>0</v>
      </c>
      <c r="CH245" s="4">
        <f t="shared" si="107"/>
        <v>0</v>
      </c>
      <c r="CI245" s="4">
        <f t="shared" si="94"/>
        <v>1466.8199482215948</v>
      </c>
      <c r="CJ245" s="4">
        <f t="shared" si="92"/>
        <v>282961.60696052742</v>
      </c>
      <c r="CL245" s="129">
        <f t="shared" si="105"/>
        <v>691.94314460122928</v>
      </c>
      <c r="CM245" s="1">
        <f t="shared" si="102"/>
        <v>1266.7132745647018</v>
      </c>
      <c r="CN245" s="1">
        <f t="shared" si="103"/>
        <v>574.77012996347253</v>
      </c>
      <c r="CO245" s="129">
        <f t="shared" si="104"/>
        <v>399103.58054222673</v>
      </c>
      <c r="CP245" s="111">
        <f t="shared" si="85"/>
        <v>209</v>
      </c>
    </row>
    <row r="246" spans="1:94" x14ac:dyDescent="0.25">
      <c r="A246" s="111">
        <f t="shared" si="95"/>
        <v>210</v>
      </c>
      <c r="B246" s="112">
        <f t="shared" si="96"/>
        <v>4.4999999999999998E-2</v>
      </c>
      <c r="C246" s="113">
        <f t="shared" si="97"/>
        <v>1093.8027547496481</v>
      </c>
      <c r="D246" s="114">
        <f t="shared" si="98"/>
        <v>2533.4265491294036</v>
      </c>
      <c r="E246" s="113">
        <f t="shared" si="82"/>
        <v>0</v>
      </c>
      <c r="F246" s="113"/>
      <c r="G246" s="113">
        <f t="shared" si="86"/>
        <v>0</v>
      </c>
      <c r="H246" s="113">
        <f t="shared" si="99"/>
        <v>1439.6237943797555</v>
      </c>
      <c r="I246" s="147">
        <f t="shared" si="100"/>
        <v>290241.11080552643</v>
      </c>
      <c r="J246" s="20"/>
      <c r="N246" s="131"/>
      <c r="O246" s="133">
        <f t="shared" si="108"/>
        <v>222583.7540623729</v>
      </c>
      <c r="P246" s="54"/>
      <c r="Q246" s="123">
        <f t="shared" si="106"/>
        <v>290241.11080552643</v>
      </c>
      <c r="R246" s="22"/>
      <c r="S246" s="145">
        <f>SUM($C$37:C246)</f>
        <v>322260.68612270139</v>
      </c>
      <c r="T246" s="127"/>
      <c r="U246" s="123">
        <f>SUM($CE$29:CE240)</f>
        <v>322260.68612270139</v>
      </c>
      <c r="V246" s="22"/>
      <c r="W246" s="144" t="str">
        <f>MONTHLYANALYSISWORKSHEET!P218</f>
        <v/>
      </c>
      <c r="X246" s="22"/>
      <c r="Y246" s="22"/>
      <c r="AD246" s="3" t="s">
        <v>45</v>
      </c>
      <c r="CC246">
        <f t="shared" si="93"/>
        <v>216</v>
      </c>
      <c r="CD246" s="2">
        <f t="shared" si="88"/>
        <v>4.4999999999999998E-2</v>
      </c>
      <c r="CE246" s="4">
        <f t="shared" si="89"/>
        <v>1061.1060261019777</v>
      </c>
      <c r="CF246" s="1">
        <f t="shared" si="90"/>
        <v>2533.4265491294036</v>
      </c>
      <c r="CG246" s="4">
        <f t="shared" si="91"/>
        <v>0</v>
      </c>
      <c r="CH246" s="4">
        <f t="shared" si="107"/>
        <v>0</v>
      </c>
      <c r="CI246" s="4">
        <f t="shared" si="94"/>
        <v>1472.3205230274259</v>
      </c>
      <c r="CJ246" s="4">
        <f t="shared" si="92"/>
        <v>281489.28643749998</v>
      </c>
      <c r="CL246" s="129">
        <f t="shared" si="105"/>
        <v>690.94807381372993</v>
      </c>
      <c r="CM246" s="1">
        <f t="shared" si="102"/>
        <v>1266.7132745647018</v>
      </c>
      <c r="CN246" s="1">
        <f t="shared" si="103"/>
        <v>575.76520075097187</v>
      </c>
      <c r="CO246" s="129">
        <f t="shared" si="104"/>
        <v>398527.81534147577</v>
      </c>
      <c r="CP246" s="111">
        <f t="shared" si="85"/>
        <v>210</v>
      </c>
    </row>
    <row r="247" spans="1:94" x14ac:dyDescent="0.25">
      <c r="A247" s="111">
        <f t="shared" si="95"/>
        <v>211</v>
      </c>
      <c r="B247" s="112">
        <f t="shared" si="96"/>
        <v>4.4999999999999998E-2</v>
      </c>
      <c r="C247" s="113">
        <f t="shared" si="97"/>
        <v>1088.4041655207241</v>
      </c>
      <c r="D247" s="114">
        <f t="shared" si="98"/>
        <v>2533.4265491294036</v>
      </c>
      <c r="E247" s="113">
        <f t="shared" si="82"/>
        <v>0</v>
      </c>
      <c r="F247" s="113"/>
      <c r="G247" s="113">
        <f t="shared" si="86"/>
        <v>0</v>
      </c>
      <c r="H247" s="113">
        <f t="shared" si="99"/>
        <v>1445.0223836086795</v>
      </c>
      <c r="I247" s="147">
        <f t="shared" si="100"/>
        <v>288796.08842191775</v>
      </c>
      <c r="J247" s="20"/>
      <c r="N247" s="131"/>
      <c r="O247" s="133">
        <f t="shared" si="108"/>
        <v>220676.10221081128</v>
      </c>
      <c r="P247" s="54"/>
      <c r="Q247" s="123">
        <f t="shared" si="106"/>
        <v>288796.08842191775</v>
      </c>
      <c r="R247" s="22"/>
      <c r="S247" s="145">
        <f>SUM($C$37:C247)</f>
        <v>323349.09028822213</v>
      </c>
      <c r="T247" s="127"/>
      <c r="U247" s="123">
        <f>SUM($CE$29:CE241)</f>
        <v>323349.09028822213</v>
      </c>
      <c r="V247" s="22"/>
      <c r="W247" s="144" t="str">
        <f>MONTHLYANALYSISWORKSHEET!P219</f>
        <v/>
      </c>
      <c r="X247" s="22"/>
      <c r="Y247" s="22"/>
      <c r="AD247" s="3" t="s">
        <v>45</v>
      </c>
      <c r="CC247">
        <f t="shared" si="93"/>
        <v>217</v>
      </c>
      <c r="CD247" s="2">
        <f t="shared" si="88"/>
        <v>4.4999999999999998E-2</v>
      </c>
      <c r="CE247" s="4">
        <f t="shared" si="89"/>
        <v>1055.584824140625</v>
      </c>
      <c r="CF247" s="1">
        <f t="shared" si="90"/>
        <v>2533.4265491294036</v>
      </c>
      <c r="CG247" s="4">
        <f t="shared" si="91"/>
        <v>0</v>
      </c>
      <c r="CH247" s="4">
        <f t="shared" si="107"/>
        <v>0</v>
      </c>
      <c r="CI247" s="4">
        <f t="shared" si="94"/>
        <v>1477.8417249887787</v>
      </c>
      <c r="CJ247" s="4">
        <f t="shared" si="92"/>
        <v>280011.44471251121</v>
      </c>
      <c r="CL247" s="129">
        <f t="shared" si="105"/>
        <v>689.95128030992987</v>
      </c>
      <c r="CM247" s="1">
        <f t="shared" si="102"/>
        <v>1266.7132745647018</v>
      </c>
      <c r="CN247" s="1">
        <f t="shared" si="103"/>
        <v>576.76199425477193</v>
      </c>
      <c r="CO247" s="129">
        <f t="shared" si="104"/>
        <v>397951.05334722099</v>
      </c>
      <c r="CP247" s="111">
        <f t="shared" si="85"/>
        <v>211</v>
      </c>
    </row>
    <row r="248" spans="1:94" x14ac:dyDescent="0.25">
      <c r="A248" s="111">
        <f t="shared" si="95"/>
        <v>212</v>
      </c>
      <c r="B248" s="112">
        <f t="shared" si="96"/>
        <v>4.4999999999999998E-2</v>
      </c>
      <c r="C248" s="113">
        <f t="shared" si="97"/>
        <v>1082.9853315821915</v>
      </c>
      <c r="D248" s="114">
        <f t="shared" si="98"/>
        <v>2533.4265491294036</v>
      </c>
      <c r="E248" s="113">
        <f t="shared" si="82"/>
        <v>0</v>
      </c>
      <c r="F248" s="113"/>
      <c r="G248" s="113">
        <f t="shared" si="86"/>
        <v>0</v>
      </c>
      <c r="H248" s="113">
        <f t="shared" si="99"/>
        <v>1450.4412175472121</v>
      </c>
      <c r="I248" s="147">
        <f t="shared" si="100"/>
        <v>287345.64720437053</v>
      </c>
      <c r="J248" s="20"/>
      <c r="N248" s="131"/>
      <c r="O248" s="133">
        <f t="shared" si="108"/>
        <v>218768.45035924966</v>
      </c>
      <c r="P248" s="54"/>
      <c r="Q248" s="123">
        <f t="shared" si="106"/>
        <v>287345.64720437053</v>
      </c>
      <c r="R248" s="22"/>
      <c r="S248" s="145">
        <f>SUM($C$37:C248)</f>
        <v>324432.07561980432</v>
      </c>
      <c r="T248" s="127"/>
      <c r="U248" s="123">
        <f>SUM($CE$29:CE242)</f>
        <v>324432.07561980432</v>
      </c>
      <c r="V248" s="22"/>
      <c r="W248" s="144" t="str">
        <f>MONTHLYANALYSISWORKSHEET!P220</f>
        <v/>
      </c>
      <c r="X248" s="22"/>
      <c r="Y248" s="22"/>
      <c r="AD248" s="3" t="s">
        <v>45</v>
      </c>
      <c r="CC248">
        <f t="shared" si="93"/>
        <v>218</v>
      </c>
      <c r="CD248" s="2">
        <f t="shared" si="88"/>
        <v>4.4999999999999998E-2</v>
      </c>
      <c r="CE248" s="4">
        <f t="shared" si="89"/>
        <v>1050.0429176719169</v>
      </c>
      <c r="CF248" s="1">
        <f t="shared" si="90"/>
        <v>2533.4265491294036</v>
      </c>
      <c r="CG248" s="4">
        <f t="shared" si="91"/>
        <v>0</v>
      </c>
      <c r="CH248" s="4">
        <f t="shared" si="107"/>
        <v>0</v>
      </c>
      <c r="CI248" s="4">
        <f t="shared" si="94"/>
        <v>1483.3836314574867</v>
      </c>
      <c r="CJ248" s="4">
        <f t="shared" si="92"/>
        <v>278528.06108105375</v>
      </c>
      <c r="CL248" s="129">
        <f t="shared" si="105"/>
        <v>688.95276110737632</v>
      </c>
      <c r="CM248" s="1">
        <f t="shared" si="102"/>
        <v>1266.7132745647018</v>
      </c>
      <c r="CN248" s="1">
        <f t="shared" si="103"/>
        <v>577.76051345732549</v>
      </c>
      <c r="CO248" s="129">
        <f t="shared" si="104"/>
        <v>397373.29283376364</v>
      </c>
      <c r="CP248" s="111">
        <f t="shared" si="85"/>
        <v>212</v>
      </c>
    </row>
    <row r="249" spans="1:94" x14ac:dyDescent="0.25">
      <c r="A249" s="111">
        <f t="shared" si="95"/>
        <v>213</v>
      </c>
      <c r="B249" s="112">
        <f t="shared" si="96"/>
        <v>4.4999999999999998E-2</v>
      </c>
      <c r="C249" s="113">
        <f t="shared" si="97"/>
        <v>1077.5461770163895</v>
      </c>
      <c r="D249" s="114">
        <f t="shared" si="98"/>
        <v>2533.4265491294036</v>
      </c>
      <c r="E249" s="113">
        <f t="shared" si="82"/>
        <v>0</v>
      </c>
      <c r="F249" s="113"/>
      <c r="G249" s="113">
        <f t="shared" si="86"/>
        <v>0</v>
      </c>
      <c r="H249" s="113">
        <f t="shared" si="99"/>
        <v>1455.8803721130141</v>
      </c>
      <c r="I249" s="147">
        <f t="shared" si="100"/>
        <v>285889.7668322575</v>
      </c>
      <c r="J249" s="20"/>
      <c r="N249" s="131"/>
      <c r="O249" s="133">
        <f t="shared" si="108"/>
        <v>216860.79850768804</v>
      </c>
      <c r="P249" s="54"/>
      <c r="Q249" s="123">
        <f t="shared" si="106"/>
        <v>285889.7668322575</v>
      </c>
      <c r="R249" s="22"/>
      <c r="S249" s="145">
        <f>SUM($C$37:C249)</f>
        <v>325509.62179682072</v>
      </c>
      <c r="T249" s="127"/>
      <c r="U249" s="123">
        <f>SUM($CE$29:CE243)</f>
        <v>325509.62179682072</v>
      </c>
      <c r="V249" s="22"/>
      <c r="W249" s="144" t="str">
        <f>MONTHLYANALYSISWORKSHEET!P221</f>
        <v/>
      </c>
      <c r="X249" s="22"/>
      <c r="Y249" s="22"/>
      <c r="AD249" s="3" t="s">
        <v>45</v>
      </c>
      <c r="CC249">
        <f t="shared" si="93"/>
        <v>219</v>
      </c>
      <c r="CD249" s="2">
        <f t="shared" si="88"/>
        <v>4.4999999999999998E-2</v>
      </c>
      <c r="CE249" s="4">
        <f t="shared" si="89"/>
        <v>1044.4802290539515</v>
      </c>
      <c r="CF249" s="1">
        <f t="shared" si="90"/>
        <v>2533.4265491294036</v>
      </c>
      <c r="CG249" s="4">
        <f t="shared" si="91"/>
        <v>0</v>
      </c>
      <c r="CH249" s="4">
        <f t="shared" si="107"/>
        <v>0</v>
      </c>
      <c r="CI249" s="4">
        <f t="shared" si="94"/>
        <v>1488.9463200754521</v>
      </c>
      <c r="CJ249" s="4">
        <f t="shared" si="92"/>
        <v>277039.11476097832</v>
      </c>
      <c r="CL249" s="129">
        <f t="shared" si="105"/>
        <v>687.9525132184533</v>
      </c>
      <c r="CM249" s="1">
        <f t="shared" si="102"/>
        <v>1266.7132745647018</v>
      </c>
      <c r="CN249" s="1">
        <f t="shared" si="103"/>
        <v>578.7607613462485</v>
      </c>
      <c r="CO249" s="129">
        <f t="shared" si="104"/>
        <v>396794.53207241738</v>
      </c>
      <c r="CP249" s="111">
        <f t="shared" si="85"/>
        <v>213</v>
      </c>
    </row>
    <row r="250" spans="1:94" x14ac:dyDescent="0.25">
      <c r="A250" s="111">
        <f t="shared" si="95"/>
        <v>214</v>
      </c>
      <c r="B250" s="112">
        <f t="shared" si="96"/>
        <v>4.4999999999999998E-2</v>
      </c>
      <c r="C250" s="113">
        <f t="shared" si="97"/>
        <v>1072.0866256209654</v>
      </c>
      <c r="D250" s="114">
        <f t="shared" si="98"/>
        <v>2533.4265491294036</v>
      </c>
      <c r="E250" s="113">
        <f t="shared" si="82"/>
        <v>0</v>
      </c>
      <c r="F250" s="113"/>
      <c r="G250" s="113">
        <f t="shared" ref="G250:G281" si="109">IF(G238 &gt; 1, IF(I249&lt;$E$13,(I249-D250+C250),G238), 0)</f>
        <v>0</v>
      </c>
      <c r="H250" s="113">
        <f t="shared" si="99"/>
        <v>1461.3399235084382</v>
      </c>
      <c r="I250" s="147">
        <f t="shared" si="100"/>
        <v>284428.42690874904</v>
      </c>
      <c r="J250" s="20"/>
      <c r="N250" s="131"/>
      <c r="O250" s="133">
        <f t="shared" si="108"/>
        <v>214953.14665612642</v>
      </c>
      <c r="P250" s="54"/>
      <c r="Q250" s="123">
        <f t="shared" si="106"/>
        <v>284428.42690874904</v>
      </c>
      <c r="R250" s="22"/>
      <c r="S250" s="145">
        <f>SUM($C$37:C250)</f>
        <v>326581.70842244168</v>
      </c>
      <c r="T250" s="127"/>
      <c r="U250" s="123">
        <f>SUM($CE$29:CE244)</f>
        <v>326581.70842244168</v>
      </c>
      <c r="V250" s="22"/>
      <c r="W250" s="144" t="str">
        <f>MONTHLYANALYSISWORKSHEET!P222</f>
        <v/>
      </c>
      <c r="X250" s="22"/>
      <c r="Y250" s="22"/>
      <c r="AD250" s="3" t="s">
        <v>45</v>
      </c>
      <c r="CC250">
        <f t="shared" si="93"/>
        <v>220</v>
      </c>
      <c r="CD250" s="2">
        <f t="shared" si="88"/>
        <v>4.4999999999999998E-2</v>
      </c>
      <c r="CE250" s="4">
        <f t="shared" si="89"/>
        <v>1038.8966803536687</v>
      </c>
      <c r="CF250" s="1">
        <f t="shared" si="90"/>
        <v>2533.4265491294036</v>
      </c>
      <c r="CG250" s="4">
        <f t="shared" si="91"/>
        <v>0</v>
      </c>
      <c r="CH250" s="4">
        <f t="shared" si="107"/>
        <v>0</v>
      </c>
      <c r="CI250" s="4">
        <f t="shared" si="94"/>
        <v>1494.5298687757349</v>
      </c>
      <c r="CJ250" s="4">
        <f t="shared" si="92"/>
        <v>275544.58489220258</v>
      </c>
      <c r="CL250" s="129">
        <f t="shared" si="105"/>
        <v>686.95053365037256</v>
      </c>
      <c r="CM250" s="1">
        <f t="shared" si="102"/>
        <v>1266.7132745647018</v>
      </c>
      <c r="CN250" s="1">
        <f t="shared" si="103"/>
        <v>579.76274091432924</v>
      </c>
      <c r="CO250" s="129">
        <f t="shared" si="104"/>
        <v>396214.76933150308</v>
      </c>
      <c r="CP250" s="111">
        <f t="shared" si="85"/>
        <v>214</v>
      </c>
    </row>
    <row r="251" spans="1:94" x14ac:dyDescent="0.25">
      <c r="A251" s="111">
        <f t="shared" si="95"/>
        <v>215</v>
      </c>
      <c r="B251" s="112">
        <f t="shared" si="96"/>
        <v>4.4999999999999998E-2</v>
      </c>
      <c r="C251" s="113">
        <f t="shared" si="97"/>
        <v>1066.6066009078088</v>
      </c>
      <c r="D251" s="114">
        <f t="shared" si="98"/>
        <v>2533.4265491294036</v>
      </c>
      <c r="E251" s="113">
        <f t="shared" si="82"/>
        <v>0</v>
      </c>
      <c r="F251" s="113"/>
      <c r="G251" s="113">
        <f t="shared" si="109"/>
        <v>0</v>
      </c>
      <c r="H251" s="113">
        <f t="shared" si="99"/>
        <v>1466.8199482215948</v>
      </c>
      <c r="I251" s="147">
        <f t="shared" si="100"/>
        <v>282961.60696052742</v>
      </c>
      <c r="J251" s="20"/>
      <c r="N251" s="131"/>
      <c r="O251" s="133">
        <f t="shared" si="108"/>
        <v>213045.49480456481</v>
      </c>
      <c r="P251" s="54"/>
      <c r="Q251" s="123">
        <f t="shared" si="106"/>
        <v>282961.60696052742</v>
      </c>
      <c r="R251" s="22"/>
      <c r="S251" s="145">
        <f>SUM($C$37:C251)</f>
        <v>327648.31502334948</v>
      </c>
      <c r="T251" s="127"/>
      <c r="U251" s="123">
        <f>SUM($CE$29:CE245)</f>
        <v>327648.31502334948</v>
      </c>
      <c r="V251" s="22"/>
      <c r="W251" s="144" t="str">
        <f>MONTHLYANALYSISWORKSHEET!P223</f>
        <v/>
      </c>
      <c r="X251" s="22"/>
      <c r="Y251" s="22"/>
      <c r="AD251" s="3" t="s">
        <v>45</v>
      </c>
      <c r="CC251">
        <f t="shared" si="93"/>
        <v>221</v>
      </c>
      <c r="CD251" s="2">
        <f t="shared" si="88"/>
        <v>4.4999999999999998E-2</v>
      </c>
      <c r="CE251" s="4">
        <f t="shared" si="89"/>
        <v>1033.2921933457594</v>
      </c>
      <c r="CF251" s="1">
        <f t="shared" si="90"/>
        <v>2533.4265491294036</v>
      </c>
      <c r="CG251" s="4">
        <f t="shared" si="91"/>
        <v>0</v>
      </c>
      <c r="CH251" s="4">
        <f t="shared" si="107"/>
        <v>0</v>
      </c>
      <c r="CI251" s="4">
        <f t="shared" si="94"/>
        <v>1500.1343557836442</v>
      </c>
      <c r="CJ251" s="4">
        <f t="shared" si="92"/>
        <v>274044.45053641894</v>
      </c>
      <c r="CL251" s="129">
        <f t="shared" si="105"/>
        <v>685.94681940516466</v>
      </c>
      <c r="CM251" s="1">
        <f t="shared" si="102"/>
        <v>1266.7132745647018</v>
      </c>
      <c r="CN251" s="1">
        <f t="shared" si="103"/>
        <v>580.76645515953714</v>
      </c>
      <c r="CO251" s="129">
        <f t="shared" si="104"/>
        <v>395634.00287634355</v>
      </c>
      <c r="CP251" s="111">
        <f t="shared" si="85"/>
        <v>215</v>
      </c>
    </row>
    <row r="252" spans="1:94" x14ac:dyDescent="0.25">
      <c r="A252" s="111">
        <f t="shared" si="95"/>
        <v>216</v>
      </c>
      <c r="B252" s="112">
        <f t="shared" si="96"/>
        <v>4.4999999999999998E-2</v>
      </c>
      <c r="C252" s="113">
        <f t="shared" si="97"/>
        <v>1061.1060261019777</v>
      </c>
      <c r="D252" s="114">
        <f t="shared" si="98"/>
        <v>2533.4265491294036</v>
      </c>
      <c r="E252" s="113">
        <f t="shared" si="82"/>
        <v>0</v>
      </c>
      <c r="F252" s="113"/>
      <c r="G252" s="113">
        <f t="shared" si="109"/>
        <v>0</v>
      </c>
      <c r="H252" s="113">
        <f t="shared" si="99"/>
        <v>1472.3205230274259</v>
      </c>
      <c r="I252" s="147">
        <f t="shared" si="100"/>
        <v>281489.28643749998</v>
      </c>
      <c r="J252" s="20"/>
      <c r="N252" s="131" t="s">
        <v>45</v>
      </c>
      <c r="O252" s="133">
        <f>CO504</f>
        <v>211137.84295300304</v>
      </c>
      <c r="P252" s="54"/>
      <c r="Q252" s="123">
        <f t="shared" si="106"/>
        <v>281489.28643749998</v>
      </c>
      <c r="R252" s="22"/>
      <c r="S252" s="145">
        <f>SUM($C$37:C252)</f>
        <v>328709.42104945146</v>
      </c>
      <c r="T252" s="127">
        <v>18</v>
      </c>
      <c r="U252" s="123">
        <f>SUM($CE$29:CE246)</f>
        <v>328709.42104945146</v>
      </c>
      <c r="V252" s="22"/>
      <c r="W252" s="144" t="str">
        <f>MONTHLYANALYSISWORKSHEET!P224</f>
        <v/>
      </c>
      <c r="X252" s="22"/>
      <c r="Y252" s="22"/>
      <c r="AD252" s="3" t="s">
        <v>45</v>
      </c>
      <c r="CC252">
        <f t="shared" si="93"/>
        <v>222</v>
      </c>
      <c r="CD252" s="2">
        <f t="shared" si="88"/>
        <v>4.4999999999999998E-2</v>
      </c>
      <c r="CE252" s="4">
        <f t="shared" si="89"/>
        <v>1027.6666895115709</v>
      </c>
      <c r="CF252" s="1">
        <f t="shared" si="90"/>
        <v>2533.4265491294036</v>
      </c>
      <c r="CG252" s="4">
        <f t="shared" si="91"/>
        <v>0</v>
      </c>
      <c r="CH252" s="4">
        <f t="shared" si="107"/>
        <v>0</v>
      </c>
      <c r="CI252" s="4">
        <f t="shared" si="94"/>
        <v>1505.7598596178327</v>
      </c>
      <c r="CJ252" s="4">
        <f t="shared" si="92"/>
        <v>272538.69067680108</v>
      </c>
      <c r="CL252" s="129">
        <f t="shared" si="105"/>
        <v>684.94136747966979</v>
      </c>
      <c r="CM252" s="1">
        <f t="shared" si="102"/>
        <v>1266.7132745647018</v>
      </c>
      <c r="CN252" s="1">
        <f t="shared" si="103"/>
        <v>581.77190708503201</v>
      </c>
      <c r="CO252" s="129">
        <f t="shared" si="104"/>
        <v>395052.23096925853</v>
      </c>
      <c r="CP252" s="111">
        <f t="shared" si="85"/>
        <v>216</v>
      </c>
    </row>
    <row r="253" spans="1:94" x14ac:dyDescent="0.25">
      <c r="A253" s="111">
        <f t="shared" si="95"/>
        <v>217</v>
      </c>
      <c r="B253" s="112">
        <f t="shared" si="96"/>
        <v>4.4999999999999998E-2</v>
      </c>
      <c r="C253" s="113">
        <f t="shared" si="97"/>
        <v>1055.584824140625</v>
      </c>
      <c r="D253" s="114">
        <f t="shared" si="98"/>
        <v>2533.4265491294036</v>
      </c>
      <c r="E253" s="113">
        <f t="shared" si="82"/>
        <v>0</v>
      </c>
      <c r="F253" s="113"/>
      <c r="G253" s="113">
        <f t="shared" si="109"/>
        <v>0</v>
      </c>
      <c r="H253" s="113">
        <f t="shared" si="99"/>
        <v>1477.8417249887787</v>
      </c>
      <c r="I253" s="147">
        <f t="shared" si="100"/>
        <v>280011.44471251121</v>
      </c>
      <c r="J253" s="20"/>
      <c r="N253" s="131"/>
      <c r="O253" s="133">
        <f>O252-($O$252-$O$264)/12</f>
        <v>209142.43868661014</v>
      </c>
      <c r="P253" s="54"/>
      <c r="Q253" s="123">
        <f t="shared" si="106"/>
        <v>280011.44471251121</v>
      </c>
      <c r="R253" s="22"/>
      <c r="S253" s="145">
        <f>SUM($C$37:C253)</f>
        <v>329765.0058735921</v>
      </c>
      <c r="T253" s="127"/>
      <c r="U253" s="123">
        <f>SUM($CE$29:CE247)</f>
        <v>329765.0058735921</v>
      </c>
      <c r="V253" s="22"/>
      <c r="W253" s="144" t="str">
        <f>MONTHLYANALYSISWORKSHEET!P225</f>
        <v/>
      </c>
      <c r="X253" s="22"/>
      <c r="Y253" s="22"/>
      <c r="AD253" s="3" t="s">
        <v>45</v>
      </c>
      <c r="CC253">
        <f t="shared" si="93"/>
        <v>223</v>
      </c>
      <c r="CD253" s="2">
        <f t="shared" si="88"/>
        <v>4.4999999999999998E-2</v>
      </c>
      <c r="CE253" s="4">
        <f t="shared" si="89"/>
        <v>1022.0200900380039</v>
      </c>
      <c r="CF253" s="1">
        <f t="shared" si="90"/>
        <v>2533.4265491294036</v>
      </c>
      <c r="CG253" s="4">
        <f t="shared" si="91"/>
        <v>0</v>
      </c>
      <c r="CH253" s="4">
        <f t="shared" si="107"/>
        <v>0</v>
      </c>
      <c r="CI253" s="4">
        <f t="shared" si="94"/>
        <v>1511.4064590913997</v>
      </c>
      <c r="CJ253" s="4">
        <f t="shared" si="92"/>
        <v>271027.28421770968</v>
      </c>
      <c r="CL253" s="129">
        <f t="shared" si="105"/>
        <v>683.9341748655288</v>
      </c>
      <c r="CM253" s="1">
        <f t="shared" si="102"/>
        <v>1266.7132745647018</v>
      </c>
      <c r="CN253" s="1">
        <f t="shared" si="103"/>
        <v>582.779099699173</v>
      </c>
      <c r="CO253" s="129">
        <f t="shared" si="104"/>
        <v>394469.45186955936</v>
      </c>
      <c r="CP253" s="111">
        <f t="shared" si="85"/>
        <v>217</v>
      </c>
    </row>
    <row r="254" spans="1:94" x14ac:dyDescent="0.25">
      <c r="A254" s="111">
        <f t="shared" si="95"/>
        <v>218</v>
      </c>
      <c r="B254" s="112">
        <f t="shared" si="96"/>
        <v>4.4999999999999998E-2</v>
      </c>
      <c r="C254" s="113">
        <f t="shared" si="97"/>
        <v>1050.0429176719169</v>
      </c>
      <c r="D254" s="114">
        <f t="shared" si="98"/>
        <v>2533.4265491294036</v>
      </c>
      <c r="E254" s="113">
        <f t="shared" si="82"/>
        <v>0</v>
      </c>
      <c r="F254" s="113"/>
      <c r="G254" s="113">
        <f t="shared" si="109"/>
        <v>0</v>
      </c>
      <c r="H254" s="113">
        <f t="shared" si="99"/>
        <v>1483.3836314574867</v>
      </c>
      <c r="I254" s="147">
        <f t="shared" si="100"/>
        <v>278528.06108105375</v>
      </c>
      <c r="J254" s="20"/>
      <c r="N254" s="131"/>
      <c r="O254" s="133">
        <f t="shared" ref="O254:O263" si="110">O253-($O$252-$O$264)/12</f>
        <v>207147.03442021724</v>
      </c>
      <c r="P254" s="54"/>
      <c r="Q254" s="123">
        <f t="shared" si="106"/>
        <v>278528.06108105375</v>
      </c>
      <c r="R254" s="22"/>
      <c r="S254" s="145">
        <f>SUM($C$37:C254)</f>
        <v>330815.04879126401</v>
      </c>
      <c r="T254" s="127"/>
      <c r="U254" s="123">
        <f>SUM($CE$29:CE248)</f>
        <v>330815.04879126401</v>
      </c>
      <c r="V254" s="22"/>
      <c r="W254" s="144" t="str">
        <f>MONTHLYANALYSISWORKSHEET!P226</f>
        <v/>
      </c>
      <c r="X254" s="22"/>
      <c r="Y254" s="22"/>
      <c r="AD254" s="3" t="s">
        <v>45</v>
      </c>
      <c r="CC254">
        <f t="shared" si="93"/>
        <v>224</v>
      </c>
      <c r="CD254" s="2">
        <f t="shared" si="88"/>
        <v>4.4999999999999998E-2</v>
      </c>
      <c r="CE254" s="4">
        <f t="shared" si="89"/>
        <v>1016.3523158164111</v>
      </c>
      <c r="CF254" s="1">
        <f t="shared" si="90"/>
        <v>2533.4265491294036</v>
      </c>
      <c r="CG254" s="4">
        <f t="shared" si="91"/>
        <v>0</v>
      </c>
      <c r="CH254" s="4">
        <f t="shared" si="107"/>
        <v>0</v>
      </c>
      <c r="CI254" s="4">
        <f t="shared" si="94"/>
        <v>1517.0742333129924</v>
      </c>
      <c r="CJ254" s="4">
        <f t="shared" si="92"/>
        <v>269510.2099843967</v>
      </c>
      <c r="CL254" s="129">
        <f t="shared" si="105"/>
        <v>682.92523854917465</v>
      </c>
      <c r="CM254" s="1">
        <f t="shared" si="102"/>
        <v>1266.7132745647018</v>
      </c>
      <c r="CN254" s="1">
        <f t="shared" si="103"/>
        <v>583.78803601552715</v>
      </c>
      <c r="CO254" s="129">
        <f t="shared" si="104"/>
        <v>393885.66383354383</v>
      </c>
      <c r="CP254" s="111">
        <f t="shared" si="85"/>
        <v>218</v>
      </c>
    </row>
    <row r="255" spans="1:94" x14ac:dyDescent="0.25">
      <c r="A255" s="111">
        <f t="shared" si="95"/>
        <v>219</v>
      </c>
      <c r="B255" s="112">
        <f t="shared" si="96"/>
        <v>4.4999999999999998E-2</v>
      </c>
      <c r="C255" s="113">
        <f t="shared" si="97"/>
        <v>1044.4802290539515</v>
      </c>
      <c r="D255" s="114">
        <f t="shared" si="98"/>
        <v>2533.4265491294036</v>
      </c>
      <c r="E255" s="113">
        <f t="shared" si="82"/>
        <v>0</v>
      </c>
      <c r="F255" s="113"/>
      <c r="G255" s="113">
        <f t="shared" si="109"/>
        <v>0</v>
      </c>
      <c r="H255" s="113">
        <f t="shared" si="99"/>
        <v>1488.9463200754521</v>
      </c>
      <c r="I255" s="147">
        <f t="shared" si="100"/>
        <v>277039.11476097832</v>
      </c>
      <c r="J255" s="20"/>
      <c r="N255" s="131"/>
      <c r="O255" s="133">
        <f t="shared" si="110"/>
        <v>205151.63015382434</v>
      </c>
      <c r="P255" s="54"/>
      <c r="Q255" s="123">
        <f t="shared" si="106"/>
        <v>277039.11476097832</v>
      </c>
      <c r="R255" s="22"/>
      <c r="S255" s="145">
        <f>SUM($C$37:C255)</f>
        <v>331859.52902031795</v>
      </c>
      <c r="T255" s="127"/>
      <c r="U255" s="123">
        <f>SUM($CE$29:CE249)</f>
        <v>331859.52902031795</v>
      </c>
      <c r="V255" s="22"/>
      <c r="W255" s="144" t="str">
        <f>MONTHLYANALYSISWORKSHEET!P227</f>
        <v/>
      </c>
      <c r="X255" s="22"/>
      <c r="Y255" s="22"/>
      <c r="AD255" s="3" t="s">
        <v>45</v>
      </c>
      <c r="CC255">
        <f t="shared" si="93"/>
        <v>225</v>
      </c>
      <c r="CD255" s="2">
        <f t="shared" si="88"/>
        <v>4.4999999999999998E-2</v>
      </c>
      <c r="CE255" s="4">
        <f t="shared" si="89"/>
        <v>1010.6632874414875</v>
      </c>
      <c r="CF255" s="1">
        <f t="shared" si="90"/>
        <v>2533.4265491294036</v>
      </c>
      <c r="CG255" s="4">
        <f t="shared" si="91"/>
        <v>0</v>
      </c>
      <c r="CH255" s="4">
        <f t="shared" si="107"/>
        <v>0</v>
      </c>
      <c r="CI255" s="4">
        <f t="shared" si="94"/>
        <v>1522.7632616879162</v>
      </c>
      <c r="CJ255" s="4">
        <f t="shared" si="92"/>
        <v>267987.44672270876</v>
      </c>
      <c r="CL255" s="129">
        <f t="shared" si="105"/>
        <v>681.91455551182275</v>
      </c>
      <c r="CM255" s="1">
        <f t="shared" si="102"/>
        <v>1266.7132745647018</v>
      </c>
      <c r="CN255" s="1">
        <f t="shared" si="103"/>
        <v>584.79871905287905</v>
      </c>
      <c r="CO255" s="129">
        <f t="shared" si="104"/>
        <v>393300.86511449097</v>
      </c>
      <c r="CP255" s="111">
        <f t="shared" si="85"/>
        <v>219</v>
      </c>
    </row>
    <row r="256" spans="1:94" x14ac:dyDescent="0.25">
      <c r="A256" s="111">
        <f t="shared" si="95"/>
        <v>220</v>
      </c>
      <c r="B256" s="112">
        <f t="shared" si="96"/>
        <v>4.4999999999999998E-2</v>
      </c>
      <c r="C256" s="113">
        <f t="shared" si="97"/>
        <v>1038.8966803536687</v>
      </c>
      <c r="D256" s="114">
        <f t="shared" si="98"/>
        <v>2533.4265491294036</v>
      </c>
      <c r="E256" s="113">
        <f t="shared" si="82"/>
        <v>0</v>
      </c>
      <c r="F256" s="113"/>
      <c r="G256" s="113">
        <f t="shared" si="109"/>
        <v>0</v>
      </c>
      <c r="H256" s="113">
        <f t="shared" si="99"/>
        <v>1494.5298687757349</v>
      </c>
      <c r="I256" s="147">
        <f t="shared" si="100"/>
        <v>275544.58489220258</v>
      </c>
      <c r="J256" s="20"/>
      <c r="N256" s="131"/>
      <c r="O256" s="133">
        <f t="shared" si="110"/>
        <v>203156.22588743144</v>
      </c>
      <c r="P256" s="54"/>
      <c r="Q256" s="123">
        <f t="shared" si="106"/>
        <v>275544.58489220258</v>
      </c>
      <c r="R256" s="22"/>
      <c r="S256" s="145">
        <f>SUM($C$37:C256)</f>
        <v>332898.42570067162</v>
      </c>
      <c r="T256" s="127"/>
      <c r="U256" s="123">
        <f>SUM($CE$29:CE250)</f>
        <v>332898.42570067162</v>
      </c>
      <c r="V256" s="22"/>
      <c r="W256" s="144" t="str">
        <f>MONTHLYANALYSISWORKSHEET!P228</f>
        <v/>
      </c>
      <c r="X256" s="22"/>
      <c r="Y256" s="22"/>
      <c r="AD256" s="3" t="s">
        <v>45</v>
      </c>
      <c r="CC256">
        <f t="shared" si="93"/>
        <v>226</v>
      </c>
      <c r="CD256" s="2">
        <f t="shared" si="88"/>
        <v>4.4999999999999998E-2</v>
      </c>
      <c r="CE256" s="4">
        <f t="shared" si="89"/>
        <v>1004.9529252101577</v>
      </c>
      <c r="CF256" s="1">
        <f t="shared" si="90"/>
        <v>2533.4265491294036</v>
      </c>
      <c r="CG256" s="4">
        <f t="shared" si="91"/>
        <v>0</v>
      </c>
      <c r="CH256" s="4">
        <f t="shared" si="107"/>
        <v>0</v>
      </c>
      <c r="CI256" s="4">
        <f t="shared" si="94"/>
        <v>1528.4736239192459</v>
      </c>
      <c r="CJ256" s="4">
        <f t="shared" si="92"/>
        <v>266458.97309878952</v>
      </c>
      <c r="CL256" s="129">
        <f t="shared" si="105"/>
        <v>680.90212272946246</v>
      </c>
      <c r="CM256" s="1">
        <f t="shared" si="102"/>
        <v>1266.7132745647018</v>
      </c>
      <c r="CN256" s="1">
        <f t="shared" si="103"/>
        <v>585.81115183523934</v>
      </c>
      <c r="CO256" s="129">
        <f t="shared" si="104"/>
        <v>392715.05396265571</v>
      </c>
      <c r="CP256" s="111">
        <f t="shared" si="85"/>
        <v>220</v>
      </c>
    </row>
    <row r="257" spans="1:94" x14ac:dyDescent="0.25">
      <c r="A257" s="111">
        <f t="shared" si="95"/>
        <v>221</v>
      </c>
      <c r="B257" s="112">
        <f t="shared" si="96"/>
        <v>4.4999999999999998E-2</v>
      </c>
      <c r="C257" s="113">
        <f t="shared" si="97"/>
        <v>1033.2921933457594</v>
      </c>
      <c r="D257" s="114">
        <f t="shared" si="98"/>
        <v>2533.4265491294036</v>
      </c>
      <c r="E257" s="113">
        <f t="shared" si="82"/>
        <v>0</v>
      </c>
      <c r="F257" s="113"/>
      <c r="G257" s="113">
        <f t="shared" si="109"/>
        <v>0</v>
      </c>
      <c r="H257" s="113">
        <f t="shared" si="99"/>
        <v>1500.1343557836442</v>
      </c>
      <c r="I257" s="147">
        <f t="shared" si="100"/>
        <v>274044.45053641894</v>
      </c>
      <c r="J257" s="20"/>
      <c r="N257" s="131"/>
      <c r="O257" s="133">
        <f t="shared" si="110"/>
        <v>201160.82162103854</v>
      </c>
      <c r="P257" s="54"/>
      <c r="Q257" s="123">
        <f t="shared" si="106"/>
        <v>274044.45053641894</v>
      </c>
      <c r="R257" s="22"/>
      <c r="S257" s="145">
        <f>SUM($C$37:C257)</f>
        <v>333931.71789401741</v>
      </c>
      <c r="T257" s="127"/>
      <c r="U257" s="123">
        <f>SUM($CE$29:CE251)</f>
        <v>333931.71789401741</v>
      </c>
      <c r="V257" s="22"/>
      <c r="W257" s="144" t="str">
        <f>MONTHLYANALYSISWORKSHEET!P229</f>
        <v/>
      </c>
      <c r="X257" s="22"/>
      <c r="Y257" s="22"/>
      <c r="AD257" s="3" t="s">
        <v>45</v>
      </c>
      <c r="CC257">
        <f t="shared" si="93"/>
        <v>227</v>
      </c>
      <c r="CD257" s="2">
        <f t="shared" si="88"/>
        <v>4.4999999999999998E-2</v>
      </c>
      <c r="CE257" s="4">
        <f t="shared" si="89"/>
        <v>999.22114912046061</v>
      </c>
      <c r="CF257" s="1">
        <f t="shared" si="90"/>
        <v>2533.4265491294036</v>
      </c>
      <c r="CG257" s="4">
        <f t="shared" si="91"/>
        <v>0</v>
      </c>
      <c r="CH257" s="4">
        <f t="shared" si="107"/>
        <v>0</v>
      </c>
      <c r="CI257" s="4">
        <f t="shared" si="94"/>
        <v>1534.2054000089429</v>
      </c>
      <c r="CJ257" s="4">
        <f t="shared" si="92"/>
        <v>264924.76769878058</v>
      </c>
      <c r="CL257" s="129">
        <f t="shared" si="105"/>
        <v>679.88793717284761</v>
      </c>
      <c r="CM257" s="1">
        <f t="shared" si="102"/>
        <v>1266.7132745647018</v>
      </c>
      <c r="CN257" s="1">
        <f t="shared" si="103"/>
        <v>586.82533739185419</v>
      </c>
      <c r="CO257" s="129">
        <f t="shared" si="104"/>
        <v>392128.22862526384</v>
      </c>
      <c r="CP257" s="111">
        <f t="shared" si="85"/>
        <v>221</v>
      </c>
    </row>
    <row r="258" spans="1:94" x14ac:dyDescent="0.25">
      <c r="A258" s="111">
        <f t="shared" si="95"/>
        <v>222</v>
      </c>
      <c r="B258" s="112">
        <f t="shared" si="96"/>
        <v>4.4999999999999998E-2</v>
      </c>
      <c r="C258" s="113">
        <f t="shared" si="97"/>
        <v>1027.6666895115709</v>
      </c>
      <c r="D258" s="114">
        <f t="shared" si="98"/>
        <v>2533.4265491294036</v>
      </c>
      <c r="E258" s="113">
        <f t="shared" si="82"/>
        <v>0</v>
      </c>
      <c r="F258" s="113"/>
      <c r="G258" s="113">
        <f t="shared" si="109"/>
        <v>0</v>
      </c>
      <c r="H258" s="113">
        <f t="shared" si="99"/>
        <v>1505.7598596178327</v>
      </c>
      <c r="I258" s="147">
        <f t="shared" si="100"/>
        <v>272538.69067680108</v>
      </c>
      <c r="J258" s="20"/>
      <c r="N258" s="131"/>
      <c r="O258" s="133">
        <f t="shared" si="110"/>
        <v>199165.41735464564</v>
      </c>
      <c r="P258" s="54"/>
      <c r="Q258" s="123">
        <f t="shared" si="106"/>
        <v>272538.69067680108</v>
      </c>
      <c r="R258" s="22"/>
      <c r="S258" s="145">
        <f>SUM($C$37:C258)</f>
        <v>334959.38458352897</v>
      </c>
      <c r="T258" s="127"/>
      <c r="U258" s="123">
        <f>SUM($CE$29:CE252)</f>
        <v>334959.38458352897</v>
      </c>
      <c r="V258" s="22"/>
      <c r="W258" s="144" t="str">
        <f>MONTHLYANALYSISWORKSHEET!P230</f>
        <v/>
      </c>
      <c r="X258" s="22"/>
      <c r="Y258" s="22"/>
      <c r="AD258" s="3" t="s">
        <v>45</v>
      </c>
      <c r="CC258">
        <f t="shared" si="93"/>
        <v>228</v>
      </c>
      <c r="CD258" s="2">
        <f t="shared" si="88"/>
        <v>4.4999999999999998E-2</v>
      </c>
      <c r="CE258" s="4">
        <f t="shared" si="89"/>
        <v>993.46787887042706</v>
      </c>
      <c r="CF258" s="1">
        <f t="shared" si="90"/>
        <v>2533.4265491294036</v>
      </c>
      <c r="CG258" s="4">
        <f t="shared" si="91"/>
        <v>0</v>
      </c>
      <c r="CH258" s="4">
        <f t="shared" si="107"/>
        <v>0</v>
      </c>
      <c r="CI258" s="4">
        <f t="shared" si="94"/>
        <v>1539.9586702589766</v>
      </c>
      <c r="CJ258" s="4">
        <f t="shared" si="92"/>
        <v>263384.80902852159</v>
      </c>
      <c r="CL258" s="129">
        <f t="shared" si="105"/>
        <v>678.87199580748802</v>
      </c>
      <c r="CM258" s="1">
        <f t="shared" si="102"/>
        <v>1266.7132745647018</v>
      </c>
      <c r="CN258" s="1">
        <f t="shared" si="103"/>
        <v>587.84127875721379</v>
      </c>
      <c r="CO258" s="129">
        <f t="shared" si="104"/>
        <v>391540.38734650664</v>
      </c>
      <c r="CP258" s="111">
        <f t="shared" si="85"/>
        <v>222</v>
      </c>
    </row>
    <row r="259" spans="1:94" x14ac:dyDescent="0.25">
      <c r="A259" s="111">
        <f t="shared" si="95"/>
        <v>223</v>
      </c>
      <c r="B259" s="112">
        <f t="shared" si="96"/>
        <v>4.4999999999999998E-2</v>
      </c>
      <c r="C259" s="113">
        <f t="shared" si="97"/>
        <v>1022.0200900380039</v>
      </c>
      <c r="D259" s="114">
        <f t="shared" si="98"/>
        <v>2533.4265491294036</v>
      </c>
      <c r="E259" s="113">
        <f t="shared" si="82"/>
        <v>0</v>
      </c>
      <c r="F259" s="113"/>
      <c r="G259" s="113">
        <f t="shared" si="109"/>
        <v>0</v>
      </c>
      <c r="H259" s="113">
        <f t="shared" si="99"/>
        <v>1511.4064590913997</v>
      </c>
      <c r="I259" s="147">
        <f t="shared" si="100"/>
        <v>271027.28421770968</v>
      </c>
      <c r="J259" s="20"/>
      <c r="N259" s="131"/>
      <c r="O259" s="133">
        <f t="shared" si="110"/>
        <v>197170.01308825274</v>
      </c>
      <c r="P259" s="54"/>
      <c r="Q259" s="123">
        <f t="shared" si="106"/>
        <v>271027.28421770968</v>
      </c>
      <c r="R259" s="22"/>
      <c r="S259" s="145">
        <f>SUM($C$37:C259)</f>
        <v>335981.40467356698</v>
      </c>
      <c r="T259" s="127"/>
      <c r="U259" s="123">
        <f>SUM($CE$29:CE253)</f>
        <v>335981.40467356698</v>
      </c>
      <c r="V259" s="22"/>
      <c r="W259" s="144" t="str">
        <f>MONTHLYANALYSISWORKSHEET!P231</f>
        <v/>
      </c>
      <c r="X259" s="22"/>
      <c r="Y259" s="22"/>
      <c r="AD259" s="3" t="s">
        <v>45</v>
      </c>
      <c r="CC259">
        <f t="shared" si="93"/>
        <v>229</v>
      </c>
      <c r="CD259" s="2">
        <f t="shared" si="88"/>
        <v>4.4999999999999998E-2</v>
      </c>
      <c r="CE259" s="4">
        <f t="shared" si="89"/>
        <v>987.69303385695582</v>
      </c>
      <c r="CF259" s="1">
        <f t="shared" si="90"/>
        <v>2533.4265491294036</v>
      </c>
      <c r="CG259" s="4">
        <f t="shared" si="91"/>
        <v>0</v>
      </c>
      <c r="CH259" s="4">
        <f t="shared" si="107"/>
        <v>0</v>
      </c>
      <c r="CI259" s="4">
        <f t="shared" si="94"/>
        <v>1545.7335152724477</v>
      </c>
      <c r="CJ259" s="4">
        <f t="shared" si="92"/>
        <v>261839.07551324915</v>
      </c>
      <c r="CL259" s="129">
        <f t="shared" si="105"/>
        <v>677.85429559363956</v>
      </c>
      <c r="CM259" s="1">
        <f t="shared" si="102"/>
        <v>1266.7132745647018</v>
      </c>
      <c r="CN259" s="1">
        <f t="shared" si="103"/>
        <v>588.85897897106224</v>
      </c>
      <c r="CO259" s="129">
        <f t="shared" si="104"/>
        <v>390951.52836753556</v>
      </c>
      <c r="CP259" s="111">
        <f t="shared" si="85"/>
        <v>223</v>
      </c>
    </row>
    <row r="260" spans="1:94" x14ac:dyDescent="0.25">
      <c r="A260" s="111">
        <f t="shared" si="95"/>
        <v>224</v>
      </c>
      <c r="B260" s="112">
        <f t="shared" si="96"/>
        <v>4.4999999999999998E-2</v>
      </c>
      <c r="C260" s="113">
        <f t="shared" si="97"/>
        <v>1016.3523158164111</v>
      </c>
      <c r="D260" s="114">
        <f t="shared" si="98"/>
        <v>2533.4265491294036</v>
      </c>
      <c r="E260" s="113">
        <f t="shared" si="82"/>
        <v>0</v>
      </c>
      <c r="F260" s="113"/>
      <c r="G260" s="113">
        <f t="shared" si="109"/>
        <v>0</v>
      </c>
      <c r="H260" s="113">
        <f t="shared" si="99"/>
        <v>1517.0742333129924</v>
      </c>
      <c r="I260" s="147">
        <f t="shared" si="100"/>
        <v>269510.2099843967</v>
      </c>
      <c r="J260" s="20"/>
      <c r="N260" s="131"/>
      <c r="O260" s="133">
        <f t="shared" si="110"/>
        <v>195174.60882185985</v>
      </c>
      <c r="P260" s="54"/>
      <c r="Q260" s="123">
        <f t="shared" si="106"/>
        <v>269510.2099843967</v>
      </c>
      <c r="R260" s="22"/>
      <c r="S260" s="145">
        <f>SUM($C$37:C260)</f>
        <v>336997.75698938337</v>
      </c>
      <c r="T260" s="127"/>
      <c r="U260" s="123">
        <f>SUM($CE$29:CE254)</f>
        <v>336997.75698938337</v>
      </c>
      <c r="V260" s="22"/>
      <c r="W260" s="144" t="str">
        <f>MONTHLYANALYSISWORKSHEET!P232</f>
        <v/>
      </c>
      <c r="X260" s="22"/>
      <c r="Y260" s="22"/>
      <c r="AD260" s="3" t="s">
        <v>45</v>
      </c>
      <c r="CC260">
        <f t="shared" si="93"/>
        <v>230</v>
      </c>
      <c r="CD260" s="2">
        <f t="shared" si="88"/>
        <v>4.4999999999999998E-2</v>
      </c>
      <c r="CE260" s="4">
        <f t="shared" si="89"/>
        <v>981.89653317468424</v>
      </c>
      <c r="CF260" s="1">
        <f t="shared" si="90"/>
        <v>2533.4265491294036</v>
      </c>
      <c r="CG260" s="4">
        <f t="shared" si="91"/>
        <v>0</v>
      </c>
      <c r="CH260" s="4">
        <f t="shared" si="107"/>
        <v>0</v>
      </c>
      <c r="CI260" s="4">
        <f t="shared" si="94"/>
        <v>1551.5300159547194</v>
      </c>
      <c r="CJ260" s="4">
        <f t="shared" si="92"/>
        <v>260287.54549729443</v>
      </c>
      <c r="CL260" s="129">
        <f t="shared" si="105"/>
        <v>676.83483348629591</v>
      </c>
      <c r="CM260" s="1">
        <f t="shared" si="102"/>
        <v>1266.7132745647018</v>
      </c>
      <c r="CN260" s="1">
        <f t="shared" si="103"/>
        <v>589.8784410784059</v>
      </c>
      <c r="CO260" s="129">
        <f t="shared" si="104"/>
        <v>390361.64992645715</v>
      </c>
      <c r="CP260" s="111">
        <f t="shared" si="85"/>
        <v>224</v>
      </c>
    </row>
    <row r="261" spans="1:94" x14ac:dyDescent="0.25">
      <c r="A261" s="111">
        <f t="shared" si="95"/>
        <v>225</v>
      </c>
      <c r="B261" s="112">
        <f t="shared" si="96"/>
        <v>4.4999999999999998E-2</v>
      </c>
      <c r="C261" s="113">
        <f t="shared" si="97"/>
        <v>1010.6632874414875</v>
      </c>
      <c r="D261" s="114">
        <f t="shared" si="98"/>
        <v>2533.4265491294036</v>
      </c>
      <c r="E261" s="113">
        <f t="shared" si="82"/>
        <v>0</v>
      </c>
      <c r="F261" s="113"/>
      <c r="G261" s="113">
        <f t="shared" si="109"/>
        <v>0</v>
      </c>
      <c r="H261" s="113">
        <f t="shared" si="99"/>
        <v>1522.7632616879162</v>
      </c>
      <c r="I261" s="147">
        <f t="shared" si="100"/>
        <v>267987.44672270876</v>
      </c>
      <c r="J261" s="20"/>
      <c r="N261" s="131"/>
      <c r="O261" s="133">
        <f t="shared" si="110"/>
        <v>193179.20455546695</v>
      </c>
      <c r="P261" s="54"/>
      <c r="Q261" s="123">
        <f t="shared" si="106"/>
        <v>267987.44672270876</v>
      </c>
      <c r="R261" s="22"/>
      <c r="S261" s="145">
        <f>SUM($C$37:C261)</f>
        <v>338008.42027682485</v>
      </c>
      <c r="T261" s="127"/>
      <c r="U261" s="123">
        <f>SUM($CE$29:CE255)</f>
        <v>338008.42027682485</v>
      </c>
      <c r="V261" s="22"/>
      <c r="W261" s="144" t="str">
        <f>MONTHLYANALYSISWORKSHEET!P233</f>
        <v/>
      </c>
      <c r="X261" s="22"/>
      <c r="Y261" s="22"/>
      <c r="AD261" s="3" t="s">
        <v>45</v>
      </c>
      <c r="CC261">
        <f t="shared" si="93"/>
        <v>231</v>
      </c>
      <c r="CD261" s="2">
        <f t="shared" si="88"/>
        <v>4.4999999999999998E-2</v>
      </c>
      <c r="CE261" s="4">
        <f t="shared" si="89"/>
        <v>976.07829561485403</v>
      </c>
      <c r="CF261" s="1">
        <f t="shared" si="90"/>
        <v>2533.4265491294036</v>
      </c>
      <c r="CG261" s="4">
        <f t="shared" si="91"/>
        <v>0</v>
      </c>
      <c r="CH261" s="4">
        <f t="shared" si="107"/>
        <v>0</v>
      </c>
      <c r="CI261" s="4">
        <f t="shared" si="94"/>
        <v>1557.3482535145495</v>
      </c>
      <c r="CJ261" s="4">
        <f t="shared" si="92"/>
        <v>258730.19724377987</v>
      </c>
      <c r="CL261" s="129">
        <f t="shared" si="105"/>
        <v>675.81360643517894</v>
      </c>
      <c r="CM261" s="1">
        <f t="shared" si="102"/>
        <v>1266.7132745647018</v>
      </c>
      <c r="CN261" s="1">
        <f t="shared" si="103"/>
        <v>590.89966812952287</v>
      </c>
      <c r="CO261" s="129">
        <f t="shared" si="104"/>
        <v>389770.75025832764</v>
      </c>
      <c r="CP261" s="111">
        <f t="shared" si="85"/>
        <v>225</v>
      </c>
    </row>
    <row r="262" spans="1:94" x14ac:dyDescent="0.25">
      <c r="A262" s="111">
        <f t="shared" si="95"/>
        <v>226</v>
      </c>
      <c r="B262" s="112">
        <f t="shared" si="96"/>
        <v>4.4999999999999998E-2</v>
      </c>
      <c r="C262" s="113">
        <f t="shared" si="97"/>
        <v>1004.9529252101577</v>
      </c>
      <c r="D262" s="114">
        <f t="shared" si="98"/>
        <v>2533.4265491294036</v>
      </c>
      <c r="E262" s="113">
        <f t="shared" si="82"/>
        <v>0</v>
      </c>
      <c r="F262" s="113"/>
      <c r="G262" s="113">
        <f t="shared" si="109"/>
        <v>0</v>
      </c>
      <c r="H262" s="113">
        <f t="shared" si="99"/>
        <v>1528.4736239192459</v>
      </c>
      <c r="I262" s="147">
        <f t="shared" si="100"/>
        <v>266458.97309878952</v>
      </c>
      <c r="J262" s="20"/>
      <c r="N262" s="131"/>
      <c r="O262" s="133">
        <f t="shared" si="110"/>
        <v>191183.80028907405</v>
      </c>
      <c r="P262" s="54"/>
      <c r="Q262" s="123">
        <f t="shared" si="106"/>
        <v>266458.97309878952</v>
      </c>
      <c r="R262" s="22"/>
      <c r="S262" s="145">
        <f>SUM($C$37:C262)</f>
        <v>339013.37320203503</v>
      </c>
      <c r="T262" s="127"/>
      <c r="U262" s="123">
        <f>SUM($CE$29:CE256)</f>
        <v>339013.37320203503</v>
      </c>
      <c r="V262" s="22"/>
      <c r="W262" s="144" t="str">
        <f>MONTHLYANALYSISWORKSHEET!P234</f>
        <v/>
      </c>
      <c r="X262" s="22"/>
      <c r="Y262" s="22"/>
      <c r="AD262" s="3" t="s">
        <v>45</v>
      </c>
      <c r="CC262">
        <f t="shared" si="93"/>
        <v>232</v>
      </c>
      <c r="CD262" s="2">
        <f t="shared" si="88"/>
        <v>4.4999999999999998E-2</v>
      </c>
      <c r="CE262" s="4">
        <f t="shared" si="89"/>
        <v>970.23823966417433</v>
      </c>
      <c r="CF262" s="1">
        <f t="shared" si="90"/>
        <v>2533.4265491294036</v>
      </c>
      <c r="CG262" s="4">
        <f t="shared" si="91"/>
        <v>0</v>
      </c>
      <c r="CH262" s="4">
        <f t="shared" si="107"/>
        <v>0</v>
      </c>
      <c r="CI262" s="4">
        <f t="shared" si="94"/>
        <v>1563.1883094652294</v>
      </c>
      <c r="CJ262" s="4">
        <f t="shared" si="92"/>
        <v>257167.00893431465</v>
      </c>
      <c r="CL262" s="129">
        <f t="shared" si="105"/>
        <v>674.79061138472969</v>
      </c>
      <c r="CM262" s="1">
        <f t="shared" si="102"/>
        <v>1266.7132745647018</v>
      </c>
      <c r="CN262" s="1">
        <f t="shared" si="103"/>
        <v>591.92266317997212</v>
      </c>
      <c r="CO262" s="129">
        <f t="shared" si="104"/>
        <v>389178.82759514765</v>
      </c>
      <c r="CP262" s="111">
        <f t="shared" si="85"/>
        <v>226</v>
      </c>
    </row>
    <row r="263" spans="1:94" x14ac:dyDescent="0.25">
      <c r="A263" s="111">
        <f t="shared" si="95"/>
        <v>227</v>
      </c>
      <c r="B263" s="112">
        <f t="shared" si="96"/>
        <v>4.4999999999999998E-2</v>
      </c>
      <c r="C263" s="113">
        <f t="shared" si="97"/>
        <v>999.22114912046061</v>
      </c>
      <c r="D263" s="114">
        <f t="shared" si="98"/>
        <v>2533.4265491294036</v>
      </c>
      <c r="E263" s="113">
        <f t="shared" ref="E263:E326" si="111">IF(D263&lt;I262,IF(I262&lt;1,"",$E$12),IF(D263&lt;E262,0,D263-(I262+C263)))</f>
        <v>0</v>
      </c>
      <c r="F263" s="113"/>
      <c r="G263" s="113">
        <f t="shared" si="109"/>
        <v>0</v>
      </c>
      <c r="H263" s="113">
        <f t="shared" si="99"/>
        <v>1534.2054000089429</v>
      </c>
      <c r="I263" s="147">
        <f t="shared" si="100"/>
        <v>264924.76769878058</v>
      </c>
      <c r="J263" s="20"/>
      <c r="N263" s="131"/>
      <c r="O263" s="133">
        <f t="shared" si="110"/>
        <v>189188.39602268115</v>
      </c>
      <c r="P263" s="54"/>
      <c r="Q263" s="123">
        <f t="shared" si="106"/>
        <v>264924.76769878058</v>
      </c>
      <c r="R263" s="22"/>
      <c r="S263" s="145">
        <f>SUM($C$37:C263)</f>
        <v>340012.59435115551</v>
      </c>
      <c r="T263" s="127"/>
      <c r="U263" s="123">
        <f>SUM($CE$29:CE257)</f>
        <v>340012.59435115551</v>
      </c>
      <c r="V263" s="22"/>
      <c r="W263" s="144" t="str">
        <f>MONTHLYANALYSISWORKSHEET!P235</f>
        <v/>
      </c>
      <c r="X263" s="22"/>
      <c r="Y263" s="22"/>
      <c r="AD263" s="3" t="s">
        <v>45</v>
      </c>
      <c r="CC263">
        <f t="shared" si="93"/>
        <v>233</v>
      </c>
      <c r="CD263" s="2">
        <f t="shared" si="88"/>
        <v>4.4999999999999998E-2</v>
      </c>
      <c r="CE263" s="4">
        <f t="shared" si="89"/>
        <v>964.37628350367982</v>
      </c>
      <c r="CF263" s="1">
        <f t="shared" si="90"/>
        <v>2533.4265491294036</v>
      </c>
      <c r="CG263" s="4">
        <f t="shared" si="91"/>
        <v>0</v>
      </c>
      <c r="CH263" s="4">
        <f t="shared" si="107"/>
        <v>0</v>
      </c>
      <c r="CI263" s="4">
        <f t="shared" si="94"/>
        <v>1569.0502656257238</v>
      </c>
      <c r="CJ263" s="4">
        <f t="shared" si="92"/>
        <v>255597.95866868892</v>
      </c>
      <c r="CL263" s="129">
        <f t="shared" si="105"/>
        <v>673.76584527409932</v>
      </c>
      <c r="CM263" s="1">
        <f t="shared" si="102"/>
        <v>1266.7132745647018</v>
      </c>
      <c r="CN263" s="1">
        <f t="shared" si="103"/>
        <v>592.94742929060249</v>
      </c>
      <c r="CO263" s="129">
        <f t="shared" si="104"/>
        <v>388585.88016585703</v>
      </c>
      <c r="CP263" s="111">
        <f t="shared" si="85"/>
        <v>227</v>
      </c>
    </row>
    <row r="264" spans="1:94" x14ac:dyDescent="0.25">
      <c r="A264" s="111">
        <f t="shared" si="95"/>
        <v>228</v>
      </c>
      <c r="B264" s="112">
        <f t="shared" si="96"/>
        <v>4.4999999999999998E-2</v>
      </c>
      <c r="C264" s="113">
        <f t="shared" si="97"/>
        <v>993.46787887042706</v>
      </c>
      <c r="D264" s="114">
        <f t="shared" si="98"/>
        <v>2533.4265491294036</v>
      </c>
      <c r="E264" s="113">
        <f t="shared" si="111"/>
        <v>0</v>
      </c>
      <c r="F264" s="113"/>
      <c r="G264" s="113">
        <f t="shared" si="109"/>
        <v>0</v>
      </c>
      <c r="H264" s="113">
        <f t="shared" si="99"/>
        <v>1539.9586702589766</v>
      </c>
      <c r="I264" s="147">
        <f t="shared" si="100"/>
        <v>263384.80902852159</v>
      </c>
      <c r="J264" s="20"/>
      <c r="N264" s="131" t="s">
        <v>45</v>
      </c>
      <c r="O264" s="133">
        <f>CO530</f>
        <v>187192.9917562881</v>
      </c>
      <c r="P264" s="54"/>
      <c r="Q264" s="123">
        <f t="shared" si="106"/>
        <v>263384.80902852159</v>
      </c>
      <c r="R264" s="22"/>
      <c r="S264" s="145">
        <f>SUM($C$37:C264)</f>
        <v>341006.06223002594</v>
      </c>
      <c r="T264" s="127">
        <v>19</v>
      </c>
      <c r="U264" s="123">
        <f>SUM($CE$29:CE258)</f>
        <v>341006.06223002594</v>
      </c>
      <c r="V264" s="22"/>
      <c r="W264" s="144" t="str">
        <f>MONTHLYANALYSISWORKSHEET!P236</f>
        <v/>
      </c>
      <c r="X264" s="22"/>
      <c r="Y264" s="22"/>
      <c r="AD264" s="3" t="s">
        <v>45</v>
      </c>
      <c r="CC264">
        <f t="shared" si="93"/>
        <v>234</v>
      </c>
      <c r="CD264" s="2">
        <f t="shared" si="88"/>
        <v>4.4999999999999998E-2</v>
      </c>
      <c r="CE264" s="4">
        <f t="shared" si="89"/>
        <v>958.49234500758337</v>
      </c>
      <c r="CF264" s="1">
        <f t="shared" si="90"/>
        <v>2533.4265491294036</v>
      </c>
      <c r="CG264" s="4">
        <f t="shared" si="91"/>
        <v>0</v>
      </c>
      <c r="CH264" s="4">
        <f t="shared" si="107"/>
        <v>0</v>
      </c>
      <c r="CI264" s="4">
        <f t="shared" si="94"/>
        <v>1574.9342041218201</v>
      </c>
      <c r="CJ264" s="4">
        <f t="shared" si="92"/>
        <v>254023.0244645671</v>
      </c>
      <c r="CL264" s="129">
        <f t="shared" si="105"/>
        <v>672.73930503713996</v>
      </c>
      <c r="CM264" s="1">
        <f t="shared" si="102"/>
        <v>1266.7132745647018</v>
      </c>
      <c r="CN264" s="1">
        <f t="shared" si="103"/>
        <v>593.97396952756185</v>
      </c>
      <c r="CO264" s="129">
        <f t="shared" si="104"/>
        <v>387991.90619632945</v>
      </c>
      <c r="CP264" s="111">
        <f t="shared" si="85"/>
        <v>228</v>
      </c>
    </row>
    <row r="265" spans="1:94" x14ac:dyDescent="0.25">
      <c r="A265" s="111">
        <f t="shared" si="95"/>
        <v>229</v>
      </c>
      <c r="B265" s="112">
        <f t="shared" si="96"/>
        <v>4.4999999999999998E-2</v>
      </c>
      <c r="C265" s="113">
        <f t="shared" si="97"/>
        <v>987.69303385695582</v>
      </c>
      <c r="D265" s="114">
        <f t="shared" si="98"/>
        <v>2533.4265491294036</v>
      </c>
      <c r="E265" s="113">
        <f t="shared" si="111"/>
        <v>0</v>
      </c>
      <c r="F265" s="113"/>
      <c r="G265" s="113">
        <f t="shared" si="109"/>
        <v>0</v>
      </c>
      <c r="H265" s="113">
        <f t="shared" si="99"/>
        <v>1545.7335152724477</v>
      </c>
      <c r="I265" s="147">
        <f t="shared" si="100"/>
        <v>261839.07551324915</v>
      </c>
      <c r="J265" s="20"/>
      <c r="N265" s="131"/>
      <c r="O265" s="133">
        <f>O264-($O$261-$O$276)/12</f>
        <v>184606.94737761901</v>
      </c>
      <c r="P265" s="54"/>
      <c r="Q265" s="123">
        <f t="shared" si="106"/>
        <v>261839.07551324915</v>
      </c>
      <c r="R265" s="22"/>
      <c r="S265" s="145">
        <f>SUM($C$37:C265)</f>
        <v>341993.75526388292</v>
      </c>
      <c r="T265" s="127"/>
      <c r="U265" s="123">
        <f>SUM($CE$29:CE259)</f>
        <v>341993.75526388292</v>
      </c>
      <c r="V265" s="22"/>
      <c r="W265" s="144" t="str">
        <f>MONTHLYANALYSISWORKSHEET!P237</f>
        <v/>
      </c>
      <c r="X265" s="22"/>
      <c r="Y265" s="22"/>
      <c r="AD265" s="3" t="s">
        <v>45</v>
      </c>
      <c r="CC265">
        <f t="shared" si="93"/>
        <v>235</v>
      </c>
      <c r="CD265" s="2">
        <f t="shared" si="88"/>
        <v>4.4999999999999998E-2</v>
      </c>
      <c r="CE265" s="4">
        <f t="shared" si="89"/>
        <v>952.58634174212659</v>
      </c>
      <c r="CF265" s="1">
        <f t="shared" si="90"/>
        <v>2533.4265491294036</v>
      </c>
      <c r="CG265" s="4">
        <f t="shared" si="91"/>
        <v>0</v>
      </c>
      <c r="CH265" s="4">
        <f t="shared" si="107"/>
        <v>0</v>
      </c>
      <c r="CI265" s="4">
        <f t="shared" si="94"/>
        <v>1580.8402073872771</v>
      </c>
      <c r="CJ265" s="4">
        <f t="shared" si="92"/>
        <v>252442.18425717982</v>
      </c>
      <c r="CL265" s="129">
        <f t="shared" si="105"/>
        <v>671.71098760239533</v>
      </c>
      <c r="CM265" s="1">
        <f t="shared" si="102"/>
        <v>1266.7132745647018</v>
      </c>
      <c r="CN265" s="1">
        <f t="shared" si="103"/>
        <v>595.00228696230647</v>
      </c>
      <c r="CO265" s="129">
        <f t="shared" si="104"/>
        <v>387396.90390936716</v>
      </c>
      <c r="CP265" s="111">
        <f t="shared" si="85"/>
        <v>229</v>
      </c>
    </row>
    <row r="266" spans="1:94" x14ac:dyDescent="0.25">
      <c r="A266" s="111">
        <f t="shared" si="95"/>
        <v>230</v>
      </c>
      <c r="B266" s="112">
        <f t="shared" si="96"/>
        <v>4.4999999999999998E-2</v>
      </c>
      <c r="C266" s="113">
        <f t="shared" si="97"/>
        <v>981.89653317468424</v>
      </c>
      <c r="D266" s="114">
        <f t="shared" si="98"/>
        <v>2533.4265491294036</v>
      </c>
      <c r="E266" s="113">
        <f t="shared" si="111"/>
        <v>0</v>
      </c>
      <c r="F266" s="113"/>
      <c r="G266" s="113">
        <f t="shared" si="109"/>
        <v>0</v>
      </c>
      <c r="H266" s="113">
        <f t="shared" si="99"/>
        <v>1551.5300159547194</v>
      </c>
      <c r="I266" s="147">
        <f t="shared" si="100"/>
        <v>260287.54549729443</v>
      </c>
      <c r="J266" s="20"/>
      <c r="N266" s="131"/>
      <c r="O266" s="133">
        <f t="shared" ref="O266:O275" si="112">O265-($O$261-$O$276)/12</f>
        <v>182020.90299894992</v>
      </c>
      <c r="P266" s="54"/>
      <c r="Q266" s="123">
        <f t="shared" si="106"/>
        <v>260287.54549729443</v>
      </c>
      <c r="R266" s="22"/>
      <c r="S266" s="145">
        <f>SUM($C$37:C266)</f>
        <v>342975.6517970576</v>
      </c>
      <c r="T266" s="127"/>
      <c r="U266" s="123">
        <f>SUM($CE$29:CE260)</f>
        <v>342975.6517970576</v>
      </c>
      <c r="V266" s="22"/>
      <c r="W266" s="144" t="str">
        <f>MONTHLYANALYSISWORKSHEET!P238</f>
        <v/>
      </c>
      <c r="X266" s="22"/>
      <c r="Y266" s="22"/>
      <c r="AD266" s="3" t="s">
        <v>45</v>
      </c>
      <c r="CC266">
        <f t="shared" si="93"/>
        <v>236</v>
      </c>
      <c r="CD266" s="2">
        <f t="shared" si="88"/>
        <v>4.4999999999999998E-2</v>
      </c>
      <c r="CE266" s="4">
        <f t="shared" si="89"/>
        <v>946.65819096442431</v>
      </c>
      <c r="CF266" s="1">
        <f t="shared" si="90"/>
        <v>2533.4265491294036</v>
      </c>
      <c r="CG266" s="4">
        <f t="shared" si="91"/>
        <v>0</v>
      </c>
      <c r="CH266" s="4">
        <f t="shared" si="107"/>
        <v>0</v>
      </c>
      <c r="CI266" s="4">
        <f t="shared" si="94"/>
        <v>1586.7683581649794</v>
      </c>
      <c r="CJ266" s="4">
        <f t="shared" si="92"/>
        <v>250855.41589901483</v>
      </c>
      <c r="CL266" s="129">
        <f t="shared" si="105"/>
        <v>670.68088989309194</v>
      </c>
      <c r="CM266" s="1">
        <f t="shared" si="102"/>
        <v>1266.7132745647018</v>
      </c>
      <c r="CN266" s="1">
        <f t="shared" si="103"/>
        <v>596.03238467160986</v>
      </c>
      <c r="CO266" s="129">
        <f t="shared" si="104"/>
        <v>386800.87152469554</v>
      </c>
      <c r="CP266" s="111">
        <f t="shared" si="85"/>
        <v>230</v>
      </c>
    </row>
    <row r="267" spans="1:94" x14ac:dyDescent="0.25">
      <c r="A267" s="111">
        <f t="shared" si="95"/>
        <v>231</v>
      </c>
      <c r="B267" s="112">
        <f t="shared" si="96"/>
        <v>4.4999999999999998E-2</v>
      </c>
      <c r="C267" s="113">
        <f t="shared" si="97"/>
        <v>976.07829561485403</v>
      </c>
      <c r="D267" s="114">
        <f t="shared" si="98"/>
        <v>2533.4265491294036</v>
      </c>
      <c r="E267" s="113">
        <f t="shared" si="111"/>
        <v>0</v>
      </c>
      <c r="F267" s="113"/>
      <c r="G267" s="113">
        <f t="shared" si="109"/>
        <v>0</v>
      </c>
      <c r="H267" s="113">
        <f t="shared" si="99"/>
        <v>1557.3482535145495</v>
      </c>
      <c r="I267" s="147">
        <f t="shared" si="100"/>
        <v>258730.19724377987</v>
      </c>
      <c r="J267" s="20"/>
      <c r="N267" s="131"/>
      <c r="O267" s="133">
        <f t="shared" si="112"/>
        <v>179434.85862028084</v>
      </c>
      <c r="P267" s="54"/>
      <c r="Q267" s="123">
        <f t="shared" si="106"/>
        <v>258730.19724377987</v>
      </c>
      <c r="R267" s="22"/>
      <c r="S267" s="145">
        <f>SUM($C$37:C267)</f>
        <v>343951.73009267246</v>
      </c>
      <c r="T267" s="127"/>
      <c r="U267" s="123">
        <f>SUM($CE$29:CE261)</f>
        <v>343951.73009267246</v>
      </c>
      <c r="V267" s="22"/>
      <c r="W267" s="144" t="str">
        <f>MONTHLYANALYSISWORKSHEET!P239</f>
        <v/>
      </c>
      <c r="X267" s="22"/>
      <c r="Y267" s="22"/>
      <c r="AD267" s="3" t="s">
        <v>45</v>
      </c>
      <c r="CC267">
        <f t="shared" si="93"/>
        <v>237</v>
      </c>
      <c r="CD267" s="2">
        <f t="shared" si="88"/>
        <v>4.4999999999999998E-2</v>
      </c>
      <c r="CE267" s="4">
        <f t="shared" si="89"/>
        <v>940.7078096213055</v>
      </c>
      <c r="CF267" s="1">
        <f t="shared" si="90"/>
        <v>2533.4265491294036</v>
      </c>
      <c r="CG267" s="4">
        <f t="shared" si="91"/>
        <v>0</v>
      </c>
      <c r="CH267" s="4">
        <f t="shared" si="107"/>
        <v>0</v>
      </c>
      <c r="CI267" s="4">
        <f t="shared" si="94"/>
        <v>1592.7187395080982</v>
      </c>
      <c r="CJ267" s="4">
        <f t="shared" si="92"/>
        <v>249262.69715950673</v>
      </c>
      <c r="CL267" s="129">
        <f t="shared" si="105"/>
        <v>669.64900882712914</v>
      </c>
      <c r="CM267" s="1">
        <f t="shared" si="102"/>
        <v>1266.7132745647018</v>
      </c>
      <c r="CN267" s="1">
        <f t="shared" si="103"/>
        <v>597.06426573757267</v>
      </c>
      <c r="CO267" s="129">
        <f t="shared" si="104"/>
        <v>386203.80725895794</v>
      </c>
      <c r="CP267" s="111">
        <f t="shared" si="85"/>
        <v>231</v>
      </c>
    </row>
    <row r="268" spans="1:94" x14ac:dyDescent="0.25">
      <c r="A268" s="111">
        <f t="shared" si="95"/>
        <v>232</v>
      </c>
      <c r="B268" s="112">
        <f t="shared" si="96"/>
        <v>4.4999999999999998E-2</v>
      </c>
      <c r="C268" s="113">
        <f t="shared" si="97"/>
        <v>970.23823966417433</v>
      </c>
      <c r="D268" s="114">
        <f t="shared" si="98"/>
        <v>2533.4265491294036</v>
      </c>
      <c r="E268" s="113">
        <f t="shared" si="111"/>
        <v>0</v>
      </c>
      <c r="F268" s="113"/>
      <c r="G268" s="113">
        <f t="shared" si="109"/>
        <v>0</v>
      </c>
      <c r="H268" s="113">
        <f t="shared" si="99"/>
        <v>1563.1883094652294</v>
      </c>
      <c r="I268" s="147">
        <f t="shared" si="100"/>
        <v>257167.00893431465</v>
      </c>
      <c r="J268" s="20"/>
      <c r="N268" s="131"/>
      <c r="O268" s="133">
        <f t="shared" si="112"/>
        <v>176848.81424161175</v>
      </c>
      <c r="P268" s="54"/>
      <c r="Q268" s="123">
        <f t="shared" si="106"/>
        <v>257167.00893431465</v>
      </c>
      <c r="R268" s="22"/>
      <c r="S268" s="145">
        <f>SUM($C$37:C268)</f>
        <v>344921.96833233663</v>
      </c>
      <c r="T268" s="127"/>
      <c r="U268" s="123">
        <f>SUM($CE$29:CE262)</f>
        <v>344921.96833233663</v>
      </c>
      <c r="V268" s="22"/>
      <c r="W268" s="144" t="str">
        <f>MONTHLYANALYSISWORKSHEET!P240</f>
        <v/>
      </c>
      <c r="X268" s="22"/>
      <c r="Y268" s="22"/>
      <c r="AD268" s="3" t="s">
        <v>45</v>
      </c>
      <c r="CC268">
        <f t="shared" si="93"/>
        <v>238</v>
      </c>
      <c r="CD268" s="2">
        <f t="shared" si="88"/>
        <v>4.4999999999999998E-2</v>
      </c>
      <c r="CE268" s="4">
        <f t="shared" si="89"/>
        <v>934.73511434815009</v>
      </c>
      <c r="CF268" s="1">
        <f t="shared" si="90"/>
        <v>2533.4265491294036</v>
      </c>
      <c r="CG268" s="4">
        <f t="shared" si="91"/>
        <v>0</v>
      </c>
      <c r="CH268" s="4">
        <f t="shared" si="107"/>
        <v>0</v>
      </c>
      <c r="CI268" s="4">
        <f t="shared" si="94"/>
        <v>1598.6914347812535</v>
      </c>
      <c r="CJ268" s="4">
        <f t="shared" si="92"/>
        <v>247664.00572472549</v>
      </c>
      <c r="CL268" s="129">
        <f t="shared" si="105"/>
        <v>668.61534131707094</v>
      </c>
      <c r="CM268" s="1">
        <f t="shared" si="102"/>
        <v>1266.7132745647018</v>
      </c>
      <c r="CN268" s="1">
        <f t="shared" si="103"/>
        <v>598.09793324763086</v>
      </c>
      <c r="CO268" s="129">
        <f t="shared" si="104"/>
        <v>385605.70932571031</v>
      </c>
      <c r="CP268" s="111">
        <f t="shared" si="85"/>
        <v>232</v>
      </c>
    </row>
    <row r="269" spans="1:94" x14ac:dyDescent="0.25">
      <c r="A269" s="111">
        <f t="shared" si="95"/>
        <v>233</v>
      </c>
      <c r="B269" s="112">
        <f t="shared" si="96"/>
        <v>4.4999999999999998E-2</v>
      </c>
      <c r="C269" s="113">
        <f t="shared" si="97"/>
        <v>964.37628350367982</v>
      </c>
      <c r="D269" s="114">
        <f t="shared" si="98"/>
        <v>2533.4265491294036</v>
      </c>
      <c r="E269" s="113">
        <f t="shared" si="111"/>
        <v>0</v>
      </c>
      <c r="F269" s="113"/>
      <c r="G269" s="113">
        <f t="shared" si="109"/>
        <v>0</v>
      </c>
      <c r="H269" s="113">
        <f t="shared" si="99"/>
        <v>1569.0502656257238</v>
      </c>
      <c r="I269" s="147">
        <f t="shared" si="100"/>
        <v>255597.95866868892</v>
      </c>
      <c r="J269" s="20"/>
      <c r="N269" s="131"/>
      <c r="O269" s="133">
        <f t="shared" si="112"/>
        <v>174262.76986294266</v>
      </c>
      <c r="P269" s="54"/>
      <c r="Q269" s="123">
        <f t="shared" si="106"/>
        <v>255597.95866868892</v>
      </c>
      <c r="R269" s="22"/>
      <c r="S269" s="145">
        <f>SUM($C$37:C269)</f>
        <v>345886.34461584029</v>
      </c>
      <c r="T269" s="127"/>
      <c r="U269" s="123">
        <f>SUM($CE$29:CE263)</f>
        <v>345886.34461584029</v>
      </c>
      <c r="V269" s="22"/>
      <c r="W269" s="144" t="str">
        <f>MONTHLYANALYSISWORKSHEET!P241</f>
        <v/>
      </c>
      <c r="X269" s="22"/>
      <c r="Y269" s="22"/>
      <c r="AD269" s="3" t="s">
        <v>45</v>
      </c>
      <c r="CC269">
        <f t="shared" si="93"/>
        <v>239</v>
      </c>
      <c r="CD269" s="2">
        <f t="shared" si="88"/>
        <v>4.4999999999999998E-2</v>
      </c>
      <c r="CE269" s="4">
        <f t="shared" si="89"/>
        <v>928.74002146772045</v>
      </c>
      <c r="CF269" s="1">
        <f t="shared" si="90"/>
        <v>2533.4265491294036</v>
      </c>
      <c r="CG269" s="4">
        <f t="shared" si="91"/>
        <v>0</v>
      </c>
      <c r="CH269" s="4">
        <f t="shared" si="107"/>
        <v>0</v>
      </c>
      <c r="CI269" s="4">
        <f t="shared" si="94"/>
        <v>1604.6865276616832</v>
      </c>
      <c r="CJ269" s="4">
        <f t="shared" si="92"/>
        <v>246059.3191970638</v>
      </c>
      <c r="CL269" s="129">
        <f t="shared" si="105"/>
        <v>667.57988427013595</v>
      </c>
      <c r="CM269" s="1">
        <f t="shared" si="102"/>
        <v>1266.7132745647018</v>
      </c>
      <c r="CN269" s="1">
        <f t="shared" si="103"/>
        <v>599.13339029456586</v>
      </c>
      <c r="CO269" s="129">
        <f t="shared" si="104"/>
        <v>385006.57593541575</v>
      </c>
      <c r="CP269" s="111">
        <f t="shared" si="85"/>
        <v>233</v>
      </c>
    </row>
    <row r="270" spans="1:94" x14ac:dyDescent="0.25">
      <c r="A270" s="111">
        <f t="shared" si="95"/>
        <v>234</v>
      </c>
      <c r="B270" s="112">
        <f t="shared" si="96"/>
        <v>4.4999999999999998E-2</v>
      </c>
      <c r="C270" s="113">
        <f t="shared" si="97"/>
        <v>958.49234500758337</v>
      </c>
      <c r="D270" s="114">
        <f t="shared" si="98"/>
        <v>2533.4265491294036</v>
      </c>
      <c r="E270" s="113">
        <f t="shared" si="111"/>
        <v>0</v>
      </c>
      <c r="F270" s="113"/>
      <c r="G270" s="113">
        <f t="shared" si="109"/>
        <v>0</v>
      </c>
      <c r="H270" s="113">
        <f t="shared" si="99"/>
        <v>1574.9342041218201</v>
      </c>
      <c r="I270" s="147">
        <f t="shared" si="100"/>
        <v>254023.0244645671</v>
      </c>
      <c r="J270" s="20"/>
      <c r="N270" s="131"/>
      <c r="O270" s="133">
        <f t="shared" si="112"/>
        <v>171676.72548427357</v>
      </c>
      <c r="P270" s="54"/>
      <c r="Q270" s="123">
        <f t="shared" si="106"/>
        <v>254023.0244645671</v>
      </c>
      <c r="R270" s="22"/>
      <c r="S270" s="145">
        <f>SUM($C$37:C270)</f>
        <v>346844.8369608479</v>
      </c>
      <c r="T270" s="127"/>
      <c r="U270" s="123">
        <f>SUM($CE$29:CE264)</f>
        <v>346844.8369608479</v>
      </c>
      <c r="V270" s="22"/>
      <c r="W270" s="144" t="str">
        <f>MONTHLYANALYSISWORKSHEET!P242</f>
        <v/>
      </c>
      <c r="X270" s="22"/>
      <c r="Y270" s="22"/>
      <c r="AD270" s="3" t="s">
        <v>45</v>
      </c>
      <c r="CC270">
        <f t="shared" si="93"/>
        <v>240</v>
      </c>
      <c r="CD270" s="2">
        <f t="shared" si="88"/>
        <v>4.4999999999999998E-2</v>
      </c>
      <c r="CE270" s="4">
        <f t="shared" si="89"/>
        <v>922.72244698898919</v>
      </c>
      <c r="CF270" s="1">
        <f t="shared" si="90"/>
        <v>2533.4265491294036</v>
      </c>
      <c r="CG270" s="4">
        <f t="shared" si="91"/>
        <v>0</v>
      </c>
      <c r="CH270" s="4">
        <f t="shared" si="107"/>
        <v>0</v>
      </c>
      <c r="CI270" s="4">
        <f t="shared" si="94"/>
        <v>1610.7041021404143</v>
      </c>
      <c r="CJ270" s="4">
        <f t="shared" si="92"/>
        <v>244448.61509492339</v>
      </c>
      <c r="CL270" s="129">
        <f t="shared" si="105"/>
        <v>666.54263458818843</v>
      </c>
      <c r="CM270" s="1">
        <f t="shared" si="102"/>
        <v>1266.7132745647018</v>
      </c>
      <c r="CN270" s="1">
        <f t="shared" si="103"/>
        <v>600.17063997651337</v>
      </c>
      <c r="CO270" s="129">
        <f t="shared" si="104"/>
        <v>384406.40529543924</v>
      </c>
      <c r="CP270" s="111">
        <f t="shared" si="85"/>
        <v>234</v>
      </c>
    </row>
    <row r="271" spans="1:94" x14ac:dyDescent="0.25">
      <c r="A271" s="111">
        <f t="shared" si="95"/>
        <v>235</v>
      </c>
      <c r="B271" s="112">
        <f t="shared" si="96"/>
        <v>4.4999999999999998E-2</v>
      </c>
      <c r="C271" s="113">
        <f t="shared" si="97"/>
        <v>952.58634174212659</v>
      </c>
      <c r="D271" s="114">
        <f t="shared" si="98"/>
        <v>2533.4265491294036</v>
      </c>
      <c r="E271" s="113">
        <f t="shared" si="111"/>
        <v>0</v>
      </c>
      <c r="F271" s="113"/>
      <c r="G271" s="113">
        <f t="shared" si="109"/>
        <v>0</v>
      </c>
      <c r="H271" s="113">
        <f t="shared" si="99"/>
        <v>1580.8402073872771</v>
      </c>
      <c r="I271" s="147">
        <f t="shared" si="100"/>
        <v>252442.18425717982</v>
      </c>
      <c r="J271" s="20"/>
      <c r="N271" s="131"/>
      <c r="O271" s="133">
        <f t="shared" si="112"/>
        <v>169090.68110560448</v>
      </c>
      <c r="P271" s="54"/>
      <c r="Q271" s="123">
        <f t="shared" si="106"/>
        <v>252442.18425717982</v>
      </c>
      <c r="R271" s="22"/>
      <c r="S271" s="145">
        <f>SUM($C$37:C271)</f>
        <v>347797.42330259003</v>
      </c>
      <c r="T271" s="127"/>
      <c r="U271" s="123">
        <f>SUM($CE$29:CE265)</f>
        <v>347797.42330259003</v>
      </c>
      <c r="V271" s="22"/>
      <c r="W271" s="144" t="str">
        <f>MONTHLYANALYSISWORKSHEET!P243</f>
        <v/>
      </c>
      <c r="X271" s="22"/>
      <c r="Y271" s="22"/>
      <c r="AD271" s="3" t="s">
        <v>45</v>
      </c>
      <c r="CC271">
        <f t="shared" si="93"/>
        <v>241</v>
      </c>
      <c r="CD271" s="2">
        <f t="shared" si="88"/>
        <v>4.4999999999999998E-2</v>
      </c>
      <c r="CE271" s="4">
        <f t="shared" si="89"/>
        <v>916.68230660596259</v>
      </c>
      <c r="CF271" s="1">
        <f t="shared" si="90"/>
        <v>2533.4265491294036</v>
      </c>
      <c r="CG271" s="4">
        <f t="shared" si="91"/>
        <v>0</v>
      </c>
      <c r="CH271" s="4">
        <f t="shared" si="107"/>
        <v>0</v>
      </c>
      <c r="CI271" s="4">
        <f t="shared" si="94"/>
        <v>1616.744242523441</v>
      </c>
      <c r="CJ271" s="4">
        <f t="shared" si="92"/>
        <v>242831.87085239994</v>
      </c>
      <c r="CL271" s="129">
        <f t="shared" si="105"/>
        <v>665.50358916772916</v>
      </c>
      <c r="CM271" s="1">
        <f t="shared" si="102"/>
        <v>1266.7132745647018</v>
      </c>
      <c r="CN271" s="1">
        <f t="shared" si="103"/>
        <v>601.20968539697265</v>
      </c>
      <c r="CO271" s="129">
        <f t="shared" si="104"/>
        <v>383805.19561004225</v>
      </c>
      <c r="CP271" s="111">
        <f t="shared" si="85"/>
        <v>235</v>
      </c>
    </row>
    <row r="272" spans="1:94" x14ac:dyDescent="0.25">
      <c r="A272" s="111">
        <f t="shared" si="95"/>
        <v>236</v>
      </c>
      <c r="B272" s="112">
        <f t="shared" si="96"/>
        <v>4.4999999999999998E-2</v>
      </c>
      <c r="C272" s="113">
        <f t="shared" si="97"/>
        <v>946.65819096442431</v>
      </c>
      <c r="D272" s="114">
        <f t="shared" si="98"/>
        <v>2533.4265491294036</v>
      </c>
      <c r="E272" s="113">
        <f t="shared" si="111"/>
        <v>0</v>
      </c>
      <c r="F272" s="113"/>
      <c r="G272" s="113">
        <f t="shared" si="109"/>
        <v>0</v>
      </c>
      <c r="H272" s="113">
        <f t="shared" si="99"/>
        <v>1586.7683581649794</v>
      </c>
      <c r="I272" s="147">
        <f t="shared" si="100"/>
        <v>250855.41589901483</v>
      </c>
      <c r="J272" s="20"/>
      <c r="N272" s="131"/>
      <c r="O272" s="133">
        <f t="shared" si="112"/>
        <v>166504.63672693539</v>
      </c>
      <c r="P272" s="54"/>
      <c r="Q272" s="123">
        <f t="shared" si="106"/>
        <v>250855.41589901483</v>
      </c>
      <c r="R272" s="22"/>
      <c r="S272" s="145">
        <f>SUM($C$37:C272)</f>
        <v>348744.08149355446</v>
      </c>
      <c r="T272" s="127"/>
      <c r="U272" s="123">
        <f>SUM($CE$29:CE266)</f>
        <v>348744.08149355446</v>
      </c>
      <c r="V272" s="22"/>
      <c r="W272" s="144" t="str">
        <f>MONTHLYANALYSISWORKSHEET!P244</f>
        <v/>
      </c>
      <c r="X272" s="22"/>
      <c r="Y272" s="22"/>
      <c r="AD272" s="3" t="s">
        <v>45</v>
      </c>
      <c r="CC272">
        <f t="shared" si="93"/>
        <v>242</v>
      </c>
      <c r="CD272" s="2">
        <f t="shared" si="88"/>
        <v>4.4999999999999998E-2</v>
      </c>
      <c r="CE272" s="4">
        <f t="shared" si="89"/>
        <v>910.61951569649978</v>
      </c>
      <c r="CF272" s="1">
        <f t="shared" si="90"/>
        <v>2533.4265491294036</v>
      </c>
      <c r="CG272" s="4">
        <f t="shared" si="91"/>
        <v>0</v>
      </c>
      <c r="CH272" s="4">
        <f t="shared" si="107"/>
        <v>0</v>
      </c>
      <c r="CI272" s="4">
        <f t="shared" si="94"/>
        <v>1622.8070334329038</v>
      </c>
      <c r="CJ272" s="4">
        <f t="shared" si="92"/>
        <v>241209.06381896703</v>
      </c>
      <c r="CL272" s="129">
        <f t="shared" si="105"/>
        <v>664.46274489988559</v>
      </c>
      <c r="CM272" s="1">
        <f t="shared" si="102"/>
        <v>1266.7132745647018</v>
      </c>
      <c r="CN272" s="1">
        <f t="shared" si="103"/>
        <v>602.25052966481621</v>
      </c>
      <c r="CO272" s="129">
        <f t="shared" si="104"/>
        <v>383202.94508037745</v>
      </c>
      <c r="CP272" s="111">
        <f t="shared" si="85"/>
        <v>236</v>
      </c>
    </row>
    <row r="273" spans="1:94" x14ac:dyDescent="0.25">
      <c r="A273" s="111">
        <f t="shared" si="95"/>
        <v>237</v>
      </c>
      <c r="B273" s="112">
        <f t="shared" si="96"/>
        <v>4.4999999999999998E-2</v>
      </c>
      <c r="C273" s="113">
        <f t="shared" si="97"/>
        <v>940.7078096213055</v>
      </c>
      <c r="D273" s="114">
        <f t="shared" si="98"/>
        <v>2533.4265491294036</v>
      </c>
      <c r="E273" s="113">
        <f t="shared" si="111"/>
        <v>0</v>
      </c>
      <c r="F273" s="113"/>
      <c r="G273" s="113">
        <f t="shared" si="109"/>
        <v>0</v>
      </c>
      <c r="H273" s="113">
        <f t="shared" si="99"/>
        <v>1592.7187395080982</v>
      </c>
      <c r="I273" s="147">
        <f t="shared" si="100"/>
        <v>249262.69715950673</v>
      </c>
      <c r="J273" s="20"/>
      <c r="N273" s="131"/>
      <c r="O273" s="133">
        <f t="shared" si="112"/>
        <v>163918.59234826631</v>
      </c>
      <c r="P273" s="54"/>
      <c r="Q273" s="123">
        <f t="shared" si="106"/>
        <v>249262.69715950673</v>
      </c>
      <c r="R273" s="22"/>
      <c r="S273" s="145">
        <f>SUM($C$37:C273)</f>
        <v>349684.78930317576</v>
      </c>
      <c r="T273" s="127"/>
      <c r="U273" s="123">
        <f>SUM($CE$29:CE267)</f>
        <v>349684.78930317576</v>
      </c>
      <c r="V273" s="22"/>
      <c r="W273" s="144" t="str">
        <f>MONTHLYANALYSISWORKSHEET!P245</f>
        <v/>
      </c>
      <c r="X273" s="22"/>
      <c r="Y273" s="22"/>
      <c r="AD273" s="3" t="s">
        <v>45</v>
      </c>
      <c r="CC273">
        <f t="shared" si="93"/>
        <v>243</v>
      </c>
      <c r="CD273" s="2">
        <f t="shared" si="88"/>
        <v>4.4999999999999998E-2</v>
      </c>
      <c r="CE273" s="4">
        <f t="shared" si="89"/>
        <v>904.53398932112634</v>
      </c>
      <c r="CF273" s="1">
        <f t="shared" si="90"/>
        <v>2533.4265491294036</v>
      </c>
      <c r="CG273" s="4">
        <f t="shared" si="91"/>
        <v>0</v>
      </c>
      <c r="CH273" s="4">
        <f t="shared" si="107"/>
        <v>0</v>
      </c>
      <c r="CI273" s="4">
        <f t="shared" si="94"/>
        <v>1628.8925598082774</v>
      </c>
      <c r="CJ273" s="4">
        <f t="shared" si="92"/>
        <v>239580.17125915876</v>
      </c>
      <c r="CL273" s="129">
        <f t="shared" si="105"/>
        <v>663.42009867040338</v>
      </c>
      <c r="CM273" s="1">
        <f t="shared" si="102"/>
        <v>1266.7132745647018</v>
      </c>
      <c r="CN273" s="1">
        <f t="shared" si="103"/>
        <v>603.29317589429843</v>
      </c>
      <c r="CO273" s="129">
        <f t="shared" si="104"/>
        <v>382599.65190448315</v>
      </c>
      <c r="CP273" s="111">
        <f t="shared" si="85"/>
        <v>237</v>
      </c>
    </row>
    <row r="274" spans="1:94" x14ac:dyDescent="0.25">
      <c r="A274" s="111">
        <f t="shared" si="95"/>
        <v>238</v>
      </c>
      <c r="B274" s="112">
        <f t="shared" si="96"/>
        <v>4.4999999999999998E-2</v>
      </c>
      <c r="C274" s="113">
        <f t="shared" si="97"/>
        <v>934.73511434815009</v>
      </c>
      <c r="D274" s="114">
        <f t="shared" si="98"/>
        <v>2533.4265491294036</v>
      </c>
      <c r="E274" s="113">
        <f t="shared" si="111"/>
        <v>0</v>
      </c>
      <c r="F274" s="113"/>
      <c r="G274" s="113">
        <f t="shared" si="109"/>
        <v>0</v>
      </c>
      <c r="H274" s="113">
        <f t="shared" si="99"/>
        <v>1598.6914347812535</v>
      </c>
      <c r="I274" s="147">
        <f t="shared" si="100"/>
        <v>247664.00572472549</v>
      </c>
      <c r="J274" s="20"/>
      <c r="N274" s="131"/>
      <c r="O274" s="133">
        <f t="shared" si="112"/>
        <v>161332.54796959722</v>
      </c>
      <c r="P274" s="54"/>
      <c r="Q274" s="123">
        <f t="shared" si="106"/>
        <v>247664.00572472549</v>
      </c>
      <c r="R274" s="22"/>
      <c r="S274" s="145">
        <f>SUM($C$37:C274)</f>
        <v>350619.52441752388</v>
      </c>
      <c r="T274" s="127"/>
      <c r="U274" s="123">
        <f>SUM($CE$29:CE268)</f>
        <v>350619.52441752388</v>
      </c>
      <c r="V274" s="22"/>
      <c r="W274" s="144" t="str">
        <f>MONTHLYANALYSISWORKSHEET!P246</f>
        <v/>
      </c>
      <c r="X274" s="22"/>
      <c r="Y274" s="22"/>
      <c r="AD274" s="3" t="s">
        <v>45</v>
      </c>
      <c r="CC274">
        <f t="shared" si="93"/>
        <v>244</v>
      </c>
      <c r="CD274" s="2">
        <f t="shared" si="88"/>
        <v>4.4999999999999998E-2</v>
      </c>
      <c r="CE274" s="4">
        <f t="shared" si="89"/>
        <v>898.42564222184524</v>
      </c>
      <c r="CF274" s="1">
        <f t="shared" si="90"/>
        <v>2533.4265491294036</v>
      </c>
      <c r="CG274" s="4">
        <f t="shared" si="91"/>
        <v>0</v>
      </c>
      <c r="CH274" s="4">
        <f t="shared" si="107"/>
        <v>0</v>
      </c>
      <c r="CI274" s="4">
        <f t="shared" si="94"/>
        <v>1635.0009069075584</v>
      </c>
      <c r="CJ274" s="4">
        <f t="shared" si="92"/>
        <v>237945.17035225121</v>
      </c>
      <c r="CL274" s="129">
        <f t="shared" si="105"/>
        <v>662.37564735963645</v>
      </c>
      <c r="CM274" s="1">
        <f t="shared" si="102"/>
        <v>1266.7132745647018</v>
      </c>
      <c r="CN274" s="1">
        <f t="shared" si="103"/>
        <v>604.33762720506536</v>
      </c>
      <c r="CO274" s="129">
        <f t="shared" si="104"/>
        <v>381995.31427727808</v>
      </c>
      <c r="CP274" s="111">
        <f t="shared" si="85"/>
        <v>238</v>
      </c>
    </row>
    <row r="275" spans="1:94" x14ac:dyDescent="0.25">
      <c r="A275" s="111">
        <f t="shared" si="95"/>
        <v>239</v>
      </c>
      <c r="B275" s="112">
        <f t="shared" si="96"/>
        <v>4.4999999999999998E-2</v>
      </c>
      <c r="C275" s="113">
        <f t="shared" si="97"/>
        <v>928.74002146772045</v>
      </c>
      <c r="D275" s="114">
        <f t="shared" si="98"/>
        <v>2533.4265491294036</v>
      </c>
      <c r="E275" s="113">
        <f t="shared" si="111"/>
        <v>0</v>
      </c>
      <c r="F275" s="113"/>
      <c r="G275" s="113">
        <f t="shared" si="109"/>
        <v>0</v>
      </c>
      <c r="H275" s="113">
        <f t="shared" si="99"/>
        <v>1604.6865276616832</v>
      </c>
      <c r="I275" s="147">
        <f t="shared" si="100"/>
        <v>246059.3191970638</v>
      </c>
      <c r="J275" s="20"/>
      <c r="N275" s="131"/>
      <c r="O275" s="133">
        <f t="shared" si="112"/>
        <v>158746.50359092813</v>
      </c>
      <c r="P275" s="54"/>
      <c r="Q275" s="123">
        <f t="shared" si="106"/>
        <v>246059.3191970638</v>
      </c>
      <c r="R275" s="22"/>
      <c r="S275" s="145">
        <f>SUM($C$37:C275)</f>
        <v>351548.26443899161</v>
      </c>
      <c r="T275" s="127"/>
      <c r="U275" s="123">
        <f>SUM($CE$29:CE269)</f>
        <v>351548.26443899161</v>
      </c>
      <c r="V275" s="22"/>
      <c r="W275" s="144" t="str">
        <f>MONTHLYANALYSISWORKSHEET!P247</f>
        <v/>
      </c>
      <c r="X275" s="22"/>
      <c r="Y275" s="22"/>
      <c r="AD275" s="3" t="s">
        <v>45</v>
      </c>
      <c r="CC275">
        <f t="shared" si="93"/>
        <v>245</v>
      </c>
      <c r="CD275" s="2">
        <f t="shared" si="88"/>
        <v>4.4999999999999998E-2</v>
      </c>
      <c r="CE275" s="4">
        <f t="shared" si="89"/>
        <v>892.29438882094189</v>
      </c>
      <c r="CF275" s="1">
        <f t="shared" si="90"/>
        <v>2533.4265491294036</v>
      </c>
      <c r="CG275" s="4">
        <f t="shared" si="91"/>
        <v>0</v>
      </c>
      <c r="CH275" s="4">
        <f t="shared" si="107"/>
        <v>0</v>
      </c>
      <c r="CI275" s="4">
        <f t="shared" si="94"/>
        <v>1641.1321603084616</v>
      </c>
      <c r="CJ275" s="4">
        <f t="shared" si="92"/>
        <v>236304.03819194276</v>
      </c>
      <c r="CL275" s="129">
        <f t="shared" si="105"/>
        <v>661.3293878425377</v>
      </c>
      <c r="CM275" s="1">
        <f t="shared" si="102"/>
        <v>1266.7132745647018</v>
      </c>
      <c r="CN275" s="1">
        <f t="shared" si="103"/>
        <v>605.38388672216411</v>
      </c>
      <c r="CO275" s="129">
        <f t="shared" si="104"/>
        <v>381389.93039055594</v>
      </c>
      <c r="CP275" s="111">
        <f t="shared" si="85"/>
        <v>239</v>
      </c>
    </row>
    <row r="276" spans="1:94" x14ac:dyDescent="0.25">
      <c r="A276" s="111">
        <f t="shared" si="95"/>
        <v>240</v>
      </c>
      <c r="B276" s="112">
        <f t="shared" si="96"/>
        <v>4.4999999999999998E-2</v>
      </c>
      <c r="C276" s="113">
        <f t="shared" si="97"/>
        <v>922.72244698898919</v>
      </c>
      <c r="D276" s="114">
        <f t="shared" si="98"/>
        <v>2533.4265491294036</v>
      </c>
      <c r="E276" s="113">
        <f t="shared" si="111"/>
        <v>0</v>
      </c>
      <c r="F276" s="113"/>
      <c r="G276" s="113">
        <f t="shared" si="109"/>
        <v>0</v>
      </c>
      <c r="H276" s="113">
        <f t="shared" si="99"/>
        <v>1610.7041021404143</v>
      </c>
      <c r="I276" s="147">
        <f t="shared" si="100"/>
        <v>244448.61509492339</v>
      </c>
      <c r="J276" s="20"/>
      <c r="N276" s="131">
        <v>20</v>
      </c>
      <c r="O276" s="133">
        <f>CO556</f>
        <v>162146.67201143783</v>
      </c>
      <c r="P276" s="54"/>
      <c r="Q276" s="123">
        <f t="shared" si="106"/>
        <v>244448.61509492339</v>
      </c>
      <c r="R276" s="22"/>
      <c r="S276" s="145">
        <f>SUM($C$37:C276)</f>
        <v>352470.98688598059</v>
      </c>
      <c r="T276" s="127">
        <v>20</v>
      </c>
      <c r="U276" s="123">
        <f>SUM($CE$29:CE270)</f>
        <v>352470.98688598059</v>
      </c>
      <c r="V276" s="22"/>
      <c r="W276" s="144" t="str">
        <f>MONTHLYANALYSISWORKSHEET!P248</f>
        <v/>
      </c>
      <c r="X276" s="22"/>
      <c r="Y276" s="22"/>
      <c r="AD276" s="3" t="s">
        <v>45</v>
      </c>
      <c r="CC276">
        <f t="shared" si="93"/>
        <v>246</v>
      </c>
      <c r="CD276" s="2">
        <f t="shared" si="88"/>
        <v>4.4999999999999998E-2</v>
      </c>
      <c r="CE276" s="4">
        <f t="shared" si="89"/>
        <v>886.14014321978527</v>
      </c>
      <c r="CF276" s="1">
        <f t="shared" si="90"/>
        <v>2533.4265491294036</v>
      </c>
      <c r="CG276" s="4">
        <f t="shared" si="91"/>
        <v>0</v>
      </c>
      <c r="CH276" s="4">
        <f t="shared" si="107"/>
        <v>0</v>
      </c>
      <c r="CI276" s="4">
        <f t="shared" si="94"/>
        <v>1647.2864059096182</v>
      </c>
      <c r="CJ276" s="4">
        <f t="shared" si="92"/>
        <v>234656.75178603313</v>
      </c>
      <c r="CL276" s="129">
        <f t="shared" si="105"/>
        <v>660.28131698864991</v>
      </c>
      <c r="CM276" s="1">
        <f t="shared" si="102"/>
        <v>1266.7132745647018</v>
      </c>
      <c r="CN276" s="1">
        <f t="shared" si="103"/>
        <v>606.4319575760519</v>
      </c>
      <c r="CO276" s="129">
        <f t="shared" si="104"/>
        <v>380783.49843297986</v>
      </c>
      <c r="CP276" s="111">
        <f t="shared" si="85"/>
        <v>240</v>
      </c>
    </row>
    <row r="277" spans="1:94" x14ac:dyDescent="0.25">
      <c r="A277" s="111">
        <f t="shared" si="95"/>
        <v>241</v>
      </c>
      <c r="B277" s="112">
        <f t="shared" si="96"/>
        <v>4.4999999999999998E-2</v>
      </c>
      <c r="C277" s="113">
        <f t="shared" si="97"/>
        <v>916.68230660596259</v>
      </c>
      <c r="D277" s="114">
        <f t="shared" si="98"/>
        <v>2533.4265491294036</v>
      </c>
      <c r="E277" s="113">
        <f t="shared" si="111"/>
        <v>0</v>
      </c>
      <c r="F277" s="113"/>
      <c r="G277" s="113">
        <f t="shared" si="109"/>
        <v>0</v>
      </c>
      <c r="H277" s="113">
        <f t="shared" si="99"/>
        <v>1616.744242523441</v>
      </c>
      <c r="I277" s="147">
        <f t="shared" si="100"/>
        <v>242831.87085239994</v>
      </c>
      <c r="J277" s="20"/>
      <c r="N277" s="131"/>
      <c r="O277" s="133">
        <f>O276-($O$276-$O$288)/12</f>
        <v>159963.46733691424</v>
      </c>
      <c r="P277" s="54"/>
      <c r="Q277" s="123">
        <f t="shared" si="106"/>
        <v>242831.87085239994</v>
      </c>
      <c r="R277" s="22"/>
      <c r="S277" s="145">
        <f>SUM($C$37:C277)</f>
        <v>353387.66919258656</v>
      </c>
      <c r="T277" s="127"/>
      <c r="U277" s="123">
        <f>SUM($CE$29:CE271)</f>
        <v>353387.66919258656</v>
      </c>
      <c r="V277" s="22"/>
      <c r="W277" s="144" t="str">
        <f>MONTHLYANALYSISWORKSHEET!P249</f>
        <v/>
      </c>
      <c r="X277" s="22"/>
      <c r="Y277" s="22"/>
      <c r="AD277" s="3" t="s">
        <v>45</v>
      </c>
      <c r="CC277">
        <f t="shared" si="93"/>
        <v>247</v>
      </c>
      <c r="CD277" s="2">
        <f t="shared" si="88"/>
        <v>4.4999999999999998E-2</v>
      </c>
      <c r="CE277" s="4">
        <f t="shared" si="89"/>
        <v>879.96281919762419</v>
      </c>
      <c r="CF277" s="1">
        <f t="shared" si="90"/>
        <v>2533.4265491294036</v>
      </c>
      <c r="CG277" s="4">
        <f t="shared" si="91"/>
        <v>0</v>
      </c>
      <c r="CH277" s="4">
        <f t="shared" si="107"/>
        <v>0</v>
      </c>
      <c r="CI277" s="4">
        <f t="shared" si="94"/>
        <v>1653.4637299317794</v>
      </c>
      <c r="CJ277" s="4">
        <f t="shared" si="92"/>
        <v>233003.28805610136</v>
      </c>
      <c r="CL277" s="129">
        <f t="shared" si="105"/>
        <v>659.23143166209638</v>
      </c>
      <c r="CM277" s="1">
        <f t="shared" si="102"/>
        <v>1266.7132745647018</v>
      </c>
      <c r="CN277" s="1">
        <f t="shared" si="103"/>
        <v>607.48184290260542</v>
      </c>
      <c r="CO277" s="129">
        <f t="shared" si="104"/>
        <v>380176.01659007726</v>
      </c>
      <c r="CP277" s="111">
        <f t="shared" si="85"/>
        <v>241</v>
      </c>
    </row>
    <row r="278" spans="1:94" x14ac:dyDescent="0.25">
      <c r="A278" s="111">
        <f t="shared" si="95"/>
        <v>242</v>
      </c>
      <c r="B278" s="112">
        <f t="shared" si="96"/>
        <v>4.4999999999999998E-2</v>
      </c>
      <c r="C278" s="113">
        <f t="shared" si="97"/>
        <v>910.61951569649978</v>
      </c>
      <c r="D278" s="114">
        <f t="shared" si="98"/>
        <v>2533.4265491294036</v>
      </c>
      <c r="E278" s="113">
        <f t="shared" si="111"/>
        <v>0</v>
      </c>
      <c r="F278" s="113"/>
      <c r="G278" s="113">
        <f t="shared" si="109"/>
        <v>0</v>
      </c>
      <c r="H278" s="113">
        <f t="shared" si="99"/>
        <v>1622.8070334329038</v>
      </c>
      <c r="I278" s="147">
        <f t="shared" si="100"/>
        <v>241209.06381896703</v>
      </c>
      <c r="J278" s="20"/>
      <c r="N278" s="131"/>
      <c r="O278" s="133">
        <f t="shared" ref="O278:O287" si="113">O277-($O$276-$O$288)/12</f>
        <v>157780.26266239065</v>
      </c>
      <c r="P278" s="54"/>
      <c r="Q278" s="123">
        <f t="shared" si="106"/>
        <v>241209.06381896703</v>
      </c>
      <c r="R278" s="22"/>
      <c r="S278" s="145">
        <f>SUM($C$37:C278)</f>
        <v>354298.28870828304</v>
      </c>
      <c r="T278" s="127"/>
      <c r="U278" s="123">
        <f>SUM($CE$29:CE272)</f>
        <v>354298.28870828304</v>
      </c>
      <c r="V278" s="22"/>
      <c r="W278" s="144" t="str">
        <f>MONTHLYANALYSISWORKSHEET!P250</f>
        <v/>
      </c>
      <c r="X278" s="22"/>
      <c r="Y278" s="22"/>
      <c r="AD278" s="3" t="s">
        <v>45</v>
      </c>
      <c r="CC278">
        <f t="shared" si="93"/>
        <v>248</v>
      </c>
      <c r="CD278" s="2">
        <f t="shared" si="88"/>
        <v>4.4999999999999998E-2</v>
      </c>
      <c r="CE278" s="4">
        <f t="shared" si="89"/>
        <v>873.76233021038001</v>
      </c>
      <c r="CF278" s="1">
        <f t="shared" si="90"/>
        <v>2533.4265491294036</v>
      </c>
      <c r="CG278" s="4">
        <f t="shared" si="91"/>
        <v>0</v>
      </c>
      <c r="CH278" s="4">
        <f t="shared" si="107"/>
        <v>0</v>
      </c>
      <c r="CI278" s="4">
        <f t="shared" si="94"/>
        <v>1659.6642189190236</v>
      </c>
      <c r="CJ278" s="4">
        <f t="shared" si="92"/>
        <v>231343.62383718233</v>
      </c>
      <c r="CL278" s="129">
        <f t="shared" si="105"/>
        <v>658.17972872157122</v>
      </c>
      <c r="CM278" s="1">
        <f t="shared" si="102"/>
        <v>1266.7132745647018</v>
      </c>
      <c r="CN278" s="1">
        <f t="shared" si="103"/>
        <v>608.53354584313058</v>
      </c>
      <c r="CO278" s="129">
        <f t="shared" si="104"/>
        <v>379567.4830442341</v>
      </c>
      <c r="CP278" s="111">
        <f t="shared" si="85"/>
        <v>242</v>
      </c>
    </row>
    <row r="279" spans="1:94" x14ac:dyDescent="0.25">
      <c r="A279" s="111">
        <f t="shared" si="95"/>
        <v>243</v>
      </c>
      <c r="B279" s="112">
        <f t="shared" si="96"/>
        <v>4.4999999999999998E-2</v>
      </c>
      <c r="C279" s="113">
        <f t="shared" si="97"/>
        <v>904.53398932112634</v>
      </c>
      <c r="D279" s="114">
        <f t="shared" si="98"/>
        <v>2533.4265491294036</v>
      </c>
      <c r="E279" s="113">
        <f t="shared" si="111"/>
        <v>0</v>
      </c>
      <c r="F279" s="113"/>
      <c r="G279" s="113">
        <f t="shared" si="109"/>
        <v>0</v>
      </c>
      <c r="H279" s="113">
        <f t="shared" si="99"/>
        <v>1628.8925598082774</v>
      </c>
      <c r="I279" s="147">
        <f t="shared" si="100"/>
        <v>239580.17125915876</v>
      </c>
      <c r="J279" s="20"/>
      <c r="N279" s="131"/>
      <c r="O279" s="133">
        <f t="shared" si="113"/>
        <v>155597.05798786707</v>
      </c>
      <c r="P279" s="54"/>
      <c r="Q279" s="123">
        <f t="shared" si="106"/>
        <v>239580.17125915876</v>
      </c>
      <c r="R279" s="22"/>
      <c r="S279" s="145">
        <f>SUM($C$37:C279)</f>
        <v>355202.82269760419</v>
      </c>
      <c r="T279" s="127"/>
      <c r="U279" s="123">
        <f>SUM($CE$29:CE273)</f>
        <v>355202.82269760419</v>
      </c>
      <c r="V279" s="22"/>
      <c r="W279" s="144" t="str">
        <f>MONTHLYANALYSISWORKSHEET!P251</f>
        <v/>
      </c>
      <c r="X279" s="22"/>
      <c r="Y279" s="22"/>
      <c r="AD279" s="3" t="s">
        <v>45</v>
      </c>
      <c r="CC279">
        <f t="shared" si="93"/>
        <v>249</v>
      </c>
      <c r="CD279" s="2">
        <f t="shared" si="88"/>
        <v>4.4999999999999998E-2</v>
      </c>
      <c r="CE279" s="4">
        <f t="shared" si="89"/>
        <v>867.5385893894337</v>
      </c>
      <c r="CF279" s="1">
        <f t="shared" si="90"/>
        <v>2533.4265491294036</v>
      </c>
      <c r="CG279" s="4">
        <f t="shared" si="91"/>
        <v>0</v>
      </c>
      <c r="CH279" s="4">
        <f t="shared" si="107"/>
        <v>0</v>
      </c>
      <c r="CI279" s="4">
        <f t="shared" si="94"/>
        <v>1665.88795973997</v>
      </c>
      <c r="CJ279" s="4">
        <f t="shared" si="92"/>
        <v>229677.73587744235</v>
      </c>
      <c r="CL279" s="129">
        <f t="shared" si="105"/>
        <v>657.12620502033019</v>
      </c>
      <c r="CM279" s="1">
        <f t="shared" si="102"/>
        <v>1266.7132745647018</v>
      </c>
      <c r="CN279" s="1">
        <f t="shared" si="103"/>
        <v>609.58706954437162</v>
      </c>
      <c r="CO279" s="129">
        <f t="shared" si="104"/>
        <v>378957.89597468975</v>
      </c>
      <c r="CP279" s="111">
        <f t="shared" si="85"/>
        <v>243</v>
      </c>
    </row>
    <row r="280" spans="1:94" x14ac:dyDescent="0.25">
      <c r="A280" s="111">
        <f t="shared" si="95"/>
        <v>244</v>
      </c>
      <c r="B280" s="112">
        <f t="shared" si="96"/>
        <v>4.4999999999999998E-2</v>
      </c>
      <c r="C280" s="113">
        <f t="shared" si="97"/>
        <v>898.42564222184524</v>
      </c>
      <c r="D280" s="114">
        <f t="shared" si="98"/>
        <v>2533.4265491294036</v>
      </c>
      <c r="E280" s="113">
        <f t="shared" si="111"/>
        <v>0</v>
      </c>
      <c r="F280" s="113"/>
      <c r="G280" s="113">
        <f t="shared" si="109"/>
        <v>0</v>
      </c>
      <c r="H280" s="113">
        <f t="shared" si="99"/>
        <v>1635.0009069075584</v>
      </c>
      <c r="I280" s="147">
        <f t="shared" si="100"/>
        <v>237945.17035225121</v>
      </c>
      <c r="J280" s="20"/>
      <c r="N280" s="131"/>
      <c r="O280" s="133">
        <f t="shared" si="113"/>
        <v>153413.85331334348</v>
      </c>
      <c r="P280" s="54"/>
      <c r="Q280" s="123">
        <f t="shared" si="106"/>
        <v>237945.17035225121</v>
      </c>
      <c r="R280" s="22"/>
      <c r="S280" s="145">
        <f>SUM($C$37:C280)</f>
        <v>356101.24833982601</v>
      </c>
      <c r="T280" s="127"/>
      <c r="U280" s="123">
        <f>SUM($CE$29:CE274)</f>
        <v>356101.24833982601</v>
      </c>
      <c r="V280" s="22"/>
      <c r="W280" s="144" t="str">
        <f>MONTHLYANALYSISWORKSHEET!P252</f>
        <v/>
      </c>
      <c r="X280" s="22"/>
      <c r="Y280" s="22"/>
      <c r="AD280" s="3" t="s">
        <v>45</v>
      </c>
      <c r="CC280">
        <f t="shared" si="93"/>
        <v>250</v>
      </c>
      <c r="CD280" s="2">
        <f t="shared" si="88"/>
        <v>4.4999999999999998E-2</v>
      </c>
      <c r="CE280" s="4">
        <f t="shared" si="89"/>
        <v>861.29150954040881</v>
      </c>
      <c r="CF280" s="1">
        <f t="shared" si="90"/>
        <v>2533.4265491294036</v>
      </c>
      <c r="CG280" s="4">
        <f t="shared" si="91"/>
        <v>0</v>
      </c>
      <c r="CH280" s="4">
        <f t="shared" si="107"/>
        <v>0</v>
      </c>
      <c r="CI280" s="4">
        <f t="shared" si="94"/>
        <v>1672.1350395889949</v>
      </c>
      <c r="CJ280" s="4">
        <f t="shared" si="92"/>
        <v>228005.60083785336</v>
      </c>
      <c r="CL280" s="129">
        <f t="shared" si="105"/>
        <v>656.07085740618152</v>
      </c>
      <c r="CM280" s="1">
        <f t="shared" si="102"/>
        <v>1266.7132745647018</v>
      </c>
      <c r="CN280" s="1">
        <f t="shared" si="103"/>
        <v>610.64241715852029</v>
      </c>
      <c r="CO280" s="129">
        <f t="shared" si="104"/>
        <v>378347.25355753122</v>
      </c>
      <c r="CP280" s="111">
        <f t="shared" si="85"/>
        <v>244</v>
      </c>
    </row>
    <row r="281" spans="1:94" x14ac:dyDescent="0.25">
      <c r="A281" s="111">
        <f t="shared" si="95"/>
        <v>245</v>
      </c>
      <c r="B281" s="112">
        <f t="shared" si="96"/>
        <v>4.4999999999999998E-2</v>
      </c>
      <c r="C281" s="113">
        <f t="shared" si="97"/>
        <v>892.29438882094189</v>
      </c>
      <c r="D281" s="114">
        <f t="shared" si="98"/>
        <v>2533.4265491294036</v>
      </c>
      <c r="E281" s="113">
        <f t="shared" si="111"/>
        <v>0</v>
      </c>
      <c r="F281" s="113"/>
      <c r="G281" s="113">
        <f t="shared" si="109"/>
        <v>0</v>
      </c>
      <c r="H281" s="113">
        <f t="shared" si="99"/>
        <v>1641.1321603084616</v>
      </c>
      <c r="I281" s="147">
        <f t="shared" si="100"/>
        <v>236304.03819194276</v>
      </c>
      <c r="J281" s="20"/>
      <c r="N281" s="131"/>
      <c r="O281" s="133">
        <f t="shared" si="113"/>
        <v>151230.6486388199</v>
      </c>
      <c r="P281" s="54"/>
      <c r="Q281" s="123">
        <f t="shared" si="106"/>
        <v>236304.03819194276</v>
      </c>
      <c r="R281" s="22"/>
      <c r="S281" s="145">
        <f>SUM($C$37:C281)</f>
        <v>356993.54272864695</v>
      </c>
      <c r="T281" s="127"/>
      <c r="U281" s="123">
        <f>SUM($CE$29:CE275)</f>
        <v>356993.54272864695</v>
      </c>
      <c r="V281" s="22"/>
      <c r="W281" s="144" t="str">
        <f>MONTHLYANALYSISWORKSHEET!P253</f>
        <v/>
      </c>
      <c r="X281" s="22"/>
      <c r="Y281" s="22"/>
      <c r="AD281" s="3" t="s">
        <v>45</v>
      </c>
      <c r="CC281">
        <f t="shared" si="93"/>
        <v>251</v>
      </c>
      <c r="CD281" s="2">
        <f t="shared" si="88"/>
        <v>4.4999999999999998E-2</v>
      </c>
      <c r="CE281" s="4">
        <f t="shared" si="89"/>
        <v>855.02100314195013</v>
      </c>
      <c r="CF281" s="1">
        <f t="shared" si="90"/>
        <v>2533.4265491294036</v>
      </c>
      <c r="CG281" s="4">
        <f t="shared" si="91"/>
        <v>0</v>
      </c>
      <c r="CH281" s="4">
        <f t="shared" si="107"/>
        <v>0</v>
      </c>
      <c r="CI281" s="4">
        <f t="shared" si="94"/>
        <v>1678.4055459874535</v>
      </c>
      <c r="CJ281" s="4">
        <f t="shared" si="92"/>
        <v>226327.19529186591</v>
      </c>
      <c r="CL281" s="129">
        <f t="shared" si="105"/>
        <v>655.0136827214759</v>
      </c>
      <c r="CM281" s="1">
        <f t="shared" si="102"/>
        <v>1266.7132745647018</v>
      </c>
      <c r="CN281" s="1">
        <f t="shared" si="103"/>
        <v>611.6995918432259</v>
      </c>
      <c r="CO281" s="129">
        <f t="shared" si="104"/>
        <v>377735.55396568798</v>
      </c>
      <c r="CP281" s="111">
        <f t="shared" ref="CP281:CP344" si="114">IF(CO280&lt;1,"",CP280+1)</f>
        <v>245</v>
      </c>
    </row>
    <row r="282" spans="1:94" x14ac:dyDescent="0.25">
      <c r="A282" s="111">
        <f t="shared" si="95"/>
        <v>246</v>
      </c>
      <c r="B282" s="112">
        <f t="shared" si="96"/>
        <v>4.4999999999999998E-2</v>
      </c>
      <c r="C282" s="113">
        <f t="shared" si="97"/>
        <v>886.14014321978527</v>
      </c>
      <c r="D282" s="114">
        <f t="shared" si="98"/>
        <v>2533.4265491294036</v>
      </c>
      <c r="E282" s="113">
        <f t="shared" si="111"/>
        <v>0</v>
      </c>
      <c r="F282" s="113"/>
      <c r="G282" s="113">
        <f t="shared" ref="G282:G313" si="115">IF(G270 &gt; 1, IF(I281&lt;$E$13,(I281-D282+C282),G270), 0)</f>
        <v>0</v>
      </c>
      <c r="H282" s="113">
        <f t="shared" si="99"/>
        <v>1647.2864059096182</v>
      </c>
      <c r="I282" s="147">
        <f t="shared" si="100"/>
        <v>234656.75178603313</v>
      </c>
      <c r="J282" s="20"/>
      <c r="N282" s="131"/>
      <c r="O282" s="133">
        <f t="shared" si="113"/>
        <v>149047.44396429631</v>
      </c>
      <c r="P282" s="54"/>
      <c r="Q282" s="123">
        <f t="shared" si="106"/>
        <v>234656.75178603313</v>
      </c>
      <c r="R282" s="22"/>
      <c r="S282" s="145">
        <f>SUM($C$37:C282)</f>
        <v>357879.68287186674</v>
      </c>
      <c r="T282" s="127"/>
      <c r="U282" s="123">
        <f>SUM($CE$29:CE276)</f>
        <v>357879.68287186674</v>
      </c>
      <c r="V282" s="22"/>
      <c r="W282" s="144" t="str">
        <f>MONTHLYANALYSISWORKSHEET!P254</f>
        <v/>
      </c>
      <c r="X282" s="22"/>
      <c r="Y282" s="22"/>
      <c r="AD282" s="3" t="s">
        <v>45</v>
      </c>
      <c r="CC282">
        <f t="shared" si="93"/>
        <v>252</v>
      </c>
      <c r="CD282" s="2">
        <f t="shared" si="88"/>
        <v>4.4999999999999998E-2</v>
      </c>
      <c r="CE282" s="4">
        <f t="shared" si="89"/>
        <v>848.72698234449695</v>
      </c>
      <c r="CF282" s="1">
        <f t="shared" si="90"/>
        <v>2533.4265491294036</v>
      </c>
      <c r="CG282" s="4">
        <f t="shared" si="91"/>
        <v>0</v>
      </c>
      <c r="CH282" s="4">
        <f t="shared" si="107"/>
        <v>0</v>
      </c>
      <c r="CI282" s="4">
        <f t="shared" si="94"/>
        <v>1684.6995667849067</v>
      </c>
      <c r="CJ282" s="4">
        <f t="shared" si="92"/>
        <v>224642.49572508101</v>
      </c>
      <c r="CL282" s="129">
        <f t="shared" si="105"/>
        <v>653.9546778030973</v>
      </c>
      <c r="CM282" s="1">
        <f t="shared" si="102"/>
        <v>1266.7132745647018</v>
      </c>
      <c r="CN282" s="1">
        <f t="shared" si="103"/>
        <v>612.75859676160451</v>
      </c>
      <c r="CO282" s="129">
        <f t="shared" si="104"/>
        <v>377122.79536892637</v>
      </c>
      <c r="CP282" s="111">
        <f t="shared" si="114"/>
        <v>246</v>
      </c>
    </row>
    <row r="283" spans="1:94" x14ac:dyDescent="0.25">
      <c r="A283" s="111">
        <f t="shared" si="95"/>
        <v>247</v>
      </c>
      <c r="B283" s="112">
        <f t="shared" si="96"/>
        <v>4.4999999999999998E-2</v>
      </c>
      <c r="C283" s="113">
        <f t="shared" si="97"/>
        <v>879.96281919762419</v>
      </c>
      <c r="D283" s="114">
        <f t="shared" si="98"/>
        <v>2533.4265491294036</v>
      </c>
      <c r="E283" s="113">
        <f t="shared" si="111"/>
        <v>0</v>
      </c>
      <c r="F283" s="113"/>
      <c r="G283" s="113">
        <f t="shared" si="115"/>
        <v>0</v>
      </c>
      <c r="H283" s="113">
        <f t="shared" si="99"/>
        <v>1653.4637299317794</v>
      </c>
      <c r="I283" s="147">
        <f t="shared" si="100"/>
        <v>233003.28805610136</v>
      </c>
      <c r="J283" s="20"/>
      <c r="N283" s="131"/>
      <c r="O283" s="133">
        <f t="shared" si="113"/>
        <v>146864.23928977273</v>
      </c>
      <c r="P283" s="54"/>
      <c r="Q283" s="123">
        <f t="shared" si="106"/>
        <v>233003.28805610136</v>
      </c>
      <c r="R283" s="22"/>
      <c r="S283" s="145">
        <f>SUM($C$37:C283)</f>
        <v>358759.64569106436</v>
      </c>
      <c r="T283" s="127"/>
      <c r="U283" s="123">
        <f>SUM($CE$29:CE277)</f>
        <v>358759.64569106436</v>
      </c>
      <c r="V283" s="22"/>
      <c r="W283" s="144" t="str">
        <f>MONTHLYANALYSISWORKSHEET!P255</f>
        <v/>
      </c>
      <c r="X283" s="22"/>
      <c r="Y283" s="22"/>
      <c r="AD283" s="3" t="s">
        <v>45</v>
      </c>
      <c r="CC283">
        <f t="shared" si="93"/>
        <v>253</v>
      </c>
      <c r="CD283" s="2">
        <f t="shared" si="88"/>
        <v>4.4999999999999998E-2</v>
      </c>
      <c r="CE283" s="4">
        <f t="shared" si="89"/>
        <v>842.40935896905364</v>
      </c>
      <c r="CF283" s="1">
        <f t="shared" si="90"/>
        <v>2533.4265491294036</v>
      </c>
      <c r="CG283" s="4">
        <f t="shared" si="91"/>
        <v>0</v>
      </c>
      <c r="CH283" s="4">
        <f t="shared" si="107"/>
        <v>0</v>
      </c>
      <c r="CI283" s="4">
        <f t="shared" si="94"/>
        <v>1691.0171901603499</v>
      </c>
      <c r="CJ283" s="4">
        <f t="shared" si="92"/>
        <v>222951.47853492066</v>
      </c>
      <c r="CL283" s="129">
        <f t="shared" si="105"/>
        <v>652.89383948245381</v>
      </c>
      <c r="CM283" s="1">
        <f t="shared" si="102"/>
        <v>1266.7132745647018</v>
      </c>
      <c r="CN283" s="1">
        <f t="shared" si="103"/>
        <v>613.81943508224799</v>
      </c>
      <c r="CO283" s="129">
        <f t="shared" si="104"/>
        <v>376508.97593384411</v>
      </c>
      <c r="CP283" s="111">
        <f t="shared" si="114"/>
        <v>247</v>
      </c>
    </row>
    <row r="284" spans="1:94" x14ac:dyDescent="0.25">
      <c r="A284" s="111">
        <f t="shared" si="95"/>
        <v>248</v>
      </c>
      <c r="B284" s="112">
        <f t="shared" si="96"/>
        <v>4.4999999999999998E-2</v>
      </c>
      <c r="C284" s="113">
        <f t="shared" si="97"/>
        <v>873.76233021038001</v>
      </c>
      <c r="D284" s="114">
        <f t="shared" si="98"/>
        <v>2533.4265491294036</v>
      </c>
      <c r="E284" s="113">
        <f t="shared" si="111"/>
        <v>0</v>
      </c>
      <c r="F284" s="113"/>
      <c r="G284" s="113">
        <f t="shared" si="115"/>
        <v>0</v>
      </c>
      <c r="H284" s="113">
        <f t="shared" si="99"/>
        <v>1659.6642189190236</v>
      </c>
      <c r="I284" s="147">
        <f t="shared" si="100"/>
        <v>231343.62383718233</v>
      </c>
      <c r="J284" s="20"/>
      <c r="N284" s="131"/>
      <c r="O284" s="133">
        <f t="shared" si="113"/>
        <v>144681.03461524914</v>
      </c>
      <c r="P284" s="54"/>
      <c r="Q284" s="123">
        <f t="shared" si="106"/>
        <v>231343.62383718233</v>
      </c>
      <c r="R284" s="22"/>
      <c r="S284" s="145">
        <f>SUM($C$37:C284)</f>
        <v>359633.40802127472</v>
      </c>
      <c r="T284" s="127"/>
      <c r="U284" s="123">
        <f>SUM($CE$29:CE278)</f>
        <v>359633.40802127472</v>
      </c>
      <c r="V284" s="22"/>
      <c r="W284" s="144" t="str">
        <f>MONTHLYANALYSISWORKSHEET!P256</f>
        <v/>
      </c>
      <c r="X284" s="22"/>
      <c r="Y284" s="22"/>
      <c r="AD284" s="3" t="s">
        <v>45</v>
      </c>
      <c r="CC284">
        <f t="shared" si="93"/>
        <v>254</v>
      </c>
      <c r="CD284" s="2">
        <f t="shared" si="88"/>
        <v>4.4999999999999998E-2</v>
      </c>
      <c r="CE284" s="4">
        <f t="shared" si="89"/>
        <v>836.06804450595246</v>
      </c>
      <c r="CF284" s="1">
        <f t="shared" si="90"/>
        <v>2533.4265491294036</v>
      </c>
      <c r="CG284" s="4">
        <f t="shared" si="91"/>
        <v>0</v>
      </c>
      <c r="CH284" s="4">
        <f t="shared" si="107"/>
        <v>0</v>
      </c>
      <c r="CI284" s="4">
        <f t="shared" si="94"/>
        <v>1697.3585046234512</v>
      </c>
      <c r="CJ284" s="4">
        <f t="shared" si="92"/>
        <v>221254.1200302972</v>
      </c>
      <c r="CL284" s="129">
        <f t="shared" si="105"/>
        <v>651.8311645854676</v>
      </c>
      <c r="CM284" s="1">
        <f t="shared" si="102"/>
        <v>1266.7132745647018</v>
      </c>
      <c r="CN284" s="1">
        <f t="shared" si="103"/>
        <v>614.8821099792342</v>
      </c>
      <c r="CO284" s="129">
        <f t="shared" si="104"/>
        <v>375894.09382386488</v>
      </c>
      <c r="CP284" s="111">
        <f t="shared" si="114"/>
        <v>248</v>
      </c>
    </row>
    <row r="285" spans="1:94" x14ac:dyDescent="0.25">
      <c r="A285" s="111">
        <f t="shared" si="95"/>
        <v>249</v>
      </c>
      <c r="B285" s="112">
        <f t="shared" si="96"/>
        <v>4.4999999999999998E-2</v>
      </c>
      <c r="C285" s="113">
        <f t="shared" si="97"/>
        <v>867.5385893894337</v>
      </c>
      <c r="D285" s="114">
        <f t="shared" si="98"/>
        <v>2533.4265491294036</v>
      </c>
      <c r="E285" s="113">
        <f t="shared" si="111"/>
        <v>0</v>
      </c>
      <c r="F285" s="113"/>
      <c r="G285" s="113">
        <f t="shared" si="115"/>
        <v>0</v>
      </c>
      <c r="H285" s="113">
        <f t="shared" si="99"/>
        <v>1665.88795973997</v>
      </c>
      <c r="I285" s="147">
        <f t="shared" si="100"/>
        <v>229677.73587744235</v>
      </c>
      <c r="J285" s="20"/>
      <c r="N285" s="131"/>
      <c r="O285" s="133">
        <f t="shared" si="113"/>
        <v>142497.82994072555</v>
      </c>
      <c r="P285" s="54"/>
      <c r="Q285" s="123">
        <f t="shared" si="106"/>
        <v>229677.73587744235</v>
      </c>
      <c r="R285" s="22"/>
      <c r="S285" s="145">
        <f>SUM($C$37:C285)</f>
        <v>360500.94661066413</v>
      </c>
      <c r="T285" s="127"/>
      <c r="U285" s="123">
        <f>SUM($CE$29:CE279)</f>
        <v>360500.94661066413</v>
      </c>
      <c r="V285" s="22"/>
      <c r="W285" s="144" t="str">
        <f>MONTHLYANALYSISWORKSHEET!P257</f>
        <v/>
      </c>
      <c r="X285" s="22"/>
      <c r="Y285" s="22"/>
      <c r="AD285" s="3" t="s">
        <v>45</v>
      </c>
      <c r="CC285">
        <f t="shared" si="93"/>
        <v>255</v>
      </c>
      <c r="CD285" s="2">
        <f t="shared" si="88"/>
        <v>4.4999999999999998E-2</v>
      </c>
      <c r="CE285" s="4">
        <f t="shared" si="89"/>
        <v>829.70295011361429</v>
      </c>
      <c r="CF285" s="1">
        <f t="shared" si="90"/>
        <v>2533.4265491294036</v>
      </c>
      <c r="CG285" s="4">
        <f t="shared" si="91"/>
        <v>0</v>
      </c>
      <c r="CH285" s="4">
        <f t="shared" si="107"/>
        <v>0</v>
      </c>
      <c r="CI285" s="4">
        <f t="shared" si="94"/>
        <v>1703.7235990157892</v>
      </c>
      <c r="CJ285" s="4">
        <f t="shared" si="92"/>
        <v>219550.39643128141</v>
      </c>
      <c r="CL285" s="129">
        <f t="shared" si="105"/>
        <v>650.766649932566</v>
      </c>
      <c r="CM285" s="1">
        <f t="shared" si="102"/>
        <v>1266.7132745647018</v>
      </c>
      <c r="CN285" s="1">
        <f t="shared" si="103"/>
        <v>615.94662463213581</v>
      </c>
      <c r="CO285" s="129">
        <f t="shared" si="104"/>
        <v>375278.14719923277</v>
      </c>
      <c r="CP285" s="111">
        <f t="shared" si="114"/>
        <v>249</v>
      </c>
    </row>
    <row r="286" spans="1:94" x14ac:dyDescent="0.25">
      <c r="A286" s="111">
        <f t="shared" si="95"/>
        <v>250</v>
      </c>
      <c r="B286" s="112">
        <f t="shared" si="96"/>
        <v>4.4999999999999998E-2</v>
      </c>
      <c r="C286" s="113">
        <f t="shared" si="97"/>
        <v>861.29150954040881</v>
      </c>
      <c r="D286" s="114">
        <f t="shared" si="98"/>
        <v>2533.4265491294036</v>
      </c>
      <c r="E286" s="113">
        <f t="shared" si="111"/>
        <v>0</v>
      </c>
      <c r="F286" s="113"/>
      <c r="G286" s="113">
        <f t="shared" si="115"/>
        <v>0</v>
      </c>
      <c r="H286" s="113">
        <f t="shared" si="99"/>
        <v>1672.1350395889949</v>
      </c>
      <c r="I286" s="147">
        <f t="shared" si="100"/>
        <v>228005.60083785336</v>
      </c>
      <c r="J286" s="20"/>
      <c r="N286" s="131"/>
      <c r="O286" s="133">
        <f t="shared" si="113"/>
        <v>140314.62526620197</v>
      </c>
      <c r="P286" s="54"/>
      <c r="Q286" s="123">
        <f t="shared" si="106"/>
        <v>228005.60083785336</v>
      </c>
      <c r="R286" s="22"/>
      <c r="S286" s="145">
        <f>SUM($C$37:C286)</f>
        <v>361362.23812020454</v>
      </c>
      <c r="T286" s="127"/>
      <c r="U286" s="123">
        <f>SUM($CE$29:CE280)</f>
        <v>361362.23812020454</v>
      </c>
      <c r="V286" s="22"/>
      <c r="W286" s="144" t="str">
        <f>MONTHLYANALYSISWORKSHEET!P258</f>
        <v/>
      </c>
      <c r="X286" s="22"/>
      <c r="Y286" s="22"/>
      <c r="AD286" s="3" t="s">
        <v>45</v>
      </c>
      <c r="CC286">
        <f t="shared" si="93"/>
        <v>256</v>
      </c>
      <c r="CD286" s="2">
        <f t="shared" si="88"/>
        <v>4.4999999999999998E-2</v>
      </c>
      <c r="CE286" s="4">
        <f t="shared" si="89"/>
        <v>823.3139866173052</v>
      </c>
      <c r="CF286" s="1">
        <f t="shared" si="90"/>
        <v>2533.4265491294036</v>
      </c>
      <c r="CG286" s="4">
        <f t="shared" si="91"/>
        <v>0</v>
      </c>
      <c r="CH286" s="4">
        <f t="shared" si="107"/>
        <v>0</v>
      </c>
      <c r="CI286" s="4">
        <f t="shared" si="94"/>
        <v>1710.1125625120985</v>
      </c>
      <c r="CJ286" s="4">
        <f t="shared" si="92"/>
        <v>217840.2838687693</v>
      </c>
      <c r="CL286" s="129">
        <f t="shared" si="105"/>
        <v>649.70029233867172</v>
      </c>
      <c r="CM286" s="1">
        <f t="shared" si="102"/>
        <v>1266.7132745647018</v>
      </c>
      <c r="CN286" s="1">
        <f t="shared" si="103"/>
        <v>617.01298222603009</v>
      </c>
      <c r="CO286" s="129">
        <f t="shared" si="104"/>
        <v>374661.13421700674</v>
      </c>
      <c r="CP286" s="111">
        <f t="shared" si="114"/>
        <v>250</v>
      </c>
    </row>
    <row r="287" spans="1:94" x14ac:dyDescent="0.25">
      <c r="A287" s="111">
        <f t="shared" si="95"/>
        <v>251</v>
      </c>
      <c r="B287" s="112">
        <f t="shared" si="96"/>
        <v>4.4999999999999998E-2</v>
      </c>
      <c r="C287" s="113">
        <f t="shared" si="97"/>
        <v>855.02100314195013</v>
      </c>
      <c r="D287" s="114">
        <f t="shared" si="98"/>
        <v>2533.4265491294036</v>
      </c>
      <c r="E287" s="113">
        <f t="shared" si="111"/>
        <v>0</v>
      </c>
      <c r="F287" s="113"/>
      <c r="G287" s="113">
        <f t="shared" si="115"/>
        <v>0</v>
      </c>
      <c r="H287" s="113">
        <f t="shared" si="99"/>
        <v>1678.4055459874535</v>
      </c>
      <c r="I287" s="147">
        <f t="shared" si="100"/>
        <v>226327.19529186591</v>
      </c>
      <c r="J287" s="20"/>
      <c r="N287" s="131"/>
      <c r="O287" s="133">
        <f t="shared" si="113"/>
        <v>138131.42059167838</v>
      </c>
      <c r="P287" s="54"/>
      <c r="Q287" s="123">
        <f t="shared" si="106"/>
        <v>226327.19529186591</v>
      </c>
      <c r="R287" s="22"/>
      <c r="S287" s="145">
        <f>SUM($C$37:C287)</f>
        <v>362217.25912334648</v>
      </c>
      <c r="T287" s="127"/>
      <c r="U287" s="123">
        <f>SUM($CE$29:CE281)</f>
        <v>362217.25912334648</v>
      </c>
      <c r="V287" s="22"/>
      <c r="W287" s="144" t="str">
        <f>MONTHLYANALYSISWORKSHEET!P259</f>
        <v/>
      </c>
      <c r="X287" s="22"/>
      <c r="Y287" s="22"/>
      <c r="AD287" s="3" t="s">
        <v>45</v>
      </c>
      <c r="CC287">
        <f t="shared" si="93"/>
        <v>257</v>
      </c>
      <c r="CD287" s="2">
        <f t="shared" ref="CD287:CD350" si="116">IF(CJ286&lt;1,"",$CG$7)</f>
        <v>4.4999999999999998E-2</v>
      </c>
      <c r="CE287" s="4">
        <f t="shared" ref="CE287:CE350" si="117">IF(CJ286&lt;1,"",(CJ286*(CD287*30)/360))</f>
        <v>816.90106450788471</v>
      </c>
      <c r="CF287" s="1">
        <f t="shared" ref="CF287:CF350" si="118">IF(CJ286&lt;1,"",$CG$9)</f>
        <v>2533.4265491294036</v>
      </c>
      <c r="CG287" s="4">
        <f t="shared" ref="CG287:CG350" si="119">IF(CJ286&lt;1,"",$CG$12)</f>
        <v>0</v>
      </c>
      <c r="CH287" s="4">
        <f t="shared" si="107"/>
        <v>0</v>
      </c>
      <c r="CI287" s="4">
        <f t="shared" si="94"/>
        <v>1716.5254846215189</v>
      </c>
      <c r="CJ287" s="4">
        <f t="shared" ref="CJ287:CJ350" si="120">IF(CJ286-CI287&lt;1,0,CJ286-CI287)</f>
        <v>216123.75838414778</v>
      </c>
      <c r="CL287" s="129">
        <f t="shared" si="105"/>
        <v>648.63208861319288</v>
      </c>
      <c r="CM287" s="1">
        <f t="shared" si="102"/>
        <v>1266.7132745647018</v>
      </c>
      <c r="CN287" s="1">
        <f t="shared" si="103"/>
        <v>618.08118595150893</v>
      </c>
      <c r="CO287" s="129">
        <f t="shared" si="104"/>
        <v>374043.0530310552</v>
      </c>
      <c r="CP287" s="111">
        <f t="shared" si="114"/>
        <v>251</v>
      </c>
    </row>
    <row r="288" spans="1:94" x14ac:dyDescent="0.25">
      <c r="A288" s="111">
        <f t="shared" si="95"/>
        <v>252</v>
      </c>
      <c r="B288" s="112">
        <f t="shared" si="96"/>
        <v>4.4999999999999998E-2</v>
      </c>
      <c r="C288" s="113">
        <f t="shared" si="97"/>
        <v>848.72698234449695</v>
      </c>
      <c r="D288" s="114">
        <f t="shared" si="98"/>
        <v>2533.4265491294036</v>
      </c>
      <c r="E288" s="113">
        <f t="shared" si="111"/>
        <v>0</v>
      </c>
      <c r="F288" s="113"/>
      <c r="G288" s="113">
        <f t="shared" si="115"/>
        <v>0</v>
      </c>
      <c r="H288" s="113">
        <f t="shared" si="99"/>
        <v>1684.6995667849067</v>
      </c>
      <c r="I288" s="147">
        <f t="shared" si="100"/>
        <v>224642.49572508101</v>
      </c>
      <c r="J288" s="20"/>
      <c r="N288" s="131" t="s">
        <v>45</v>
      </c>
      <c r="O288" s="133">
        <f>CO582</f>
        <v>135948.21591715471</v>
      </c>
      <c r="P288" s="54"/>
      <c r="Q288" s="123">
        <f t="shared" si="106"/>
        <v>224642.49572508101</v>
      </c>
      <c r="R288" s="22"/>
      <c r="S288" s="145">
        <f>SUM($C$37:C288)</f>
        <v>363065.986105691</v>
      </c>
      <c r="T288" s="127">
        <v>21</v>
      </c>
      <c r="U288" s="123">
        <f>SUM($CE$29:CE282)</f>
        <v>363065.986105691</v>
      </c>
      <c r="V288" s="22"/>
      <c r="W288" s="144" t="str">
        <f>MONTHLYANALYSISWORKSHEET!P260</f>
        <v/>
      </c>
      <c r="X288" s="22"/>
      <c r="Y288" s="22"/>
      <c r="AD288" s="3" t="s">
        <v>45</v>
      </c>
      <c r="CC288">
        <f t="shared" ref="CC288:CC351" si="121">SUM(CC287+1)</f>
        <v>258</v>
      </c>
      <c r="CD288" s="2">
        <f t="shared" si="116"/>
        <v>4.4999999999999998E-2</v>
      </c>
      <c r="CE288" s="4">
        <f t="shared" si="117"/>
        <v>810.46409394055399</v>
      </c>
      <c r="CF288" s="1">
        <f t="shared" si="118"/>
        <v>2533.4265491294036</v>
      </c>
      <c r="CG288" s="4">
        <f t="shared" si="119"/>
        <v>0</v>
      </c>
      <c r="CH288" s="4">
        <f t="shared" si="107"/>
        <v>0</v>
      </c>
      <c r="CI288" s="4">
        <f t="shared" ref="CI288:CI351" si="122">IF(CJ287&lt;1,0,(CF288+CG288+CH288)-CE288)</f>
        <v>1722.9624551888496</v>
      </c>
      <c r="CJ288" s="4">
        <f t="shared" si="120"/>
        <v>214400.79592895892</v>
      </c>
      <c r="CL288" s="129">
        <f t="shared" si="105"/>
        <v>647.56203556001424</v>
      </c>
      <c r="CM288" s="1">
        <f t="shared" si="102"/>
        <v>1266.7132745647018</v>
      </c>
      <c r="CN288" s="1">
        <f t="shared" si="103"/>
        <v>619.15123900468757</v>
      </c>
      <c r="CO288" s="129">
        <f t="shared" si="104"/>
        <v>373423.90179205051</v>
      </c>
      <c r="CP288" s="111">
        <f t="shared" si="114"/>
        <v>252</v>
      </c>
    </row>
    <row r="289" spans="1:94" x14ac:dyDescent="0.25">
      <c r="A289" s="111">
        <f t="shared" si="95"/>
        <v>253</v>
      </c>
      <c r="B289" s="112">
        <f t="shared" si="96"/>
        <v>4.4999999999999998E-2</v>
      </c>
      <c r="C289" s="113">
        <f t="shared" si="97"/>
        <v>842.40935896905364</v>
      </c>
      <c r="D289" s="114">
        <f t="shared" si="98"/>
        <v>2533.4265491294036</v>
      </c>
      <c r="E289" s="113">
        <f t="shared" si="111"/>
        <v>0</v>
      </c>
      <c r="F289" s="113"/>
      <c r="G289" s="113">
        <f t="shared" si="115"/>
        <v>0</v>
      </c>
      <c r="H289" s="113">
        <f t="shared" si="99"/>
        <v>1691.0171901603499</v>
      </c>
      <c r="I289" s="147">
        <f t="shared" si="100"/>
        <v>222951.47853492066</v>
      </c>
      <c r="J289" s="20"/>
      <c r="N289" s="131"/>
      <c r="O289" s="133">
        <f>O288-($O$288-$O$300)/12</f>
        <v>133664.58333588098</v>
      </c>
      <c r="P289" s="54"/>
      <c r="Q289" s="123">
        <f t="shared" si="106"/>
        <v>222951.47853492066</v>
      </c>
      <c r="R289" s="22"/>
      <c r="S289" s="145">
        <f>SUM($C$37:C289)</f>
        <v>363908.39546466008</v>
      </c>
      <c r="T289" s="127"/>
      <c r="U289" s="123">
        <f>SUM($CE$29:CE283)</f>
        <v>363908.39546466008</v>
      </c>
      <c r="V289" s="22"/>
      <c r="W289" s="144" t="str">
        <f>MONTHLYANALYSISWORKSHEET!P261</f>
        <v/>
      </c>
      <c r="X289" s="22"/>
      <c r="Y289" s="22"/>
      <c r="AD289" s="3" t="s">
        <v>45</v>
      </c>
      <c r="CC289">
        <f t="shared" si="121"/>
        <v>259</v>
      </c>
      <c r="CD289" s="2">
        <f t="shared" si="116"/>
        <v>4.4999999999999998E-2</v>
      </c>
      <c r="CE289" s="4">
        <f t="shared" si="117"/>
        <v>804.00298473359578</v>
      </c>
      <c r="CF289" s="1">
        <f t="shared" si="118"/>
        <v>2533.4265491294036</v>
      </c>
      <c r="CG289" s="4">
        <f t="shared" si="119"/>
        <v>0</v>
      </c>
      <c r="CH289" s="4">
        <f t="shared" si="107"/>
        <v>0</v>
      </c>
      <c r="CI289" s="4">
        <f t="shared" si="122"/>
        <v>1729.4235643958077</v>
      </c>
      <c r="CJ289" s="4">
        <f t="shared" si="120"/>
        <v>212671.37236456311</v>
      </c>
      <c r="CL289" s="129">
        <f t="shared" si="105"/>
        <v>646.49012997748741</v>
      </c>
      <c r="CM289" s="1">
        <f t="shared" si="102"/>
        <v>1266.7132745647018</v>
      </c>
      <c r="CN289" s="1">
        <f t="shared" si="103"/>
        <v>620.22314458721439</v>
      </c>
      <c r="CO289" s="129">
        <f t="shared" si="104"/>
        <v>372803.67864746333</v>
      </c>
      <c r="CP289" s="111">
        <f t="shared" si="114"/>
        <v>253</v>
      </c>
    </row>
    <row r="290" spans="1:94" x14ac:dyDescent="0.25">
      <c r="A290" s="111">
        <f t="shared" si="95"/>
        <v>254</v>
      </c>
      <c r="B290" s="112">
        <f t="shared" si="96"/>
        <v>4.4999999999999998E-2</v>
      </c>
      <c r="C290" s="113">
        <f t="shared" si="97"/>
        <v>836.06804450595246</v>
      </c>
      <c r="D290" s="114">
        <f t="shared" si="98"/>
        <v>2533.4265491294036</v>
      </c>
      <c r="E290" s="113">
        <f t="shared" si="111"/>
        <v>0</v>
      </c>
      <c r="F290" s="113"/>
      <c r="G290" s="113">
        <f t="shared" si="115"/>
        <v>0</v>
      </c>
      <c r="H290" s="113">
        <f t="shared" si="99"/>
        <v>1697.3585046234512</v>
      </c>
      <c r="I290" s="147">
        <f t="shared" si="100"/>
        <v>221254.1200302972</v>
      </c>
      <c r="J290" s="20"/>
      <c r="N290" s="131"/>
      <c r="O290" s="133">
        <f t="shared" ref="O290:O299" si="123">O289-($O$288-$O$300)/12</f>
        <v>131380.95075460724</v>
      </c>
      <c r="P290" s="54"/>
      <c r="Q290" s="123">
        <f t="shared" si="106"/>
        <v>221254.1200302972</v>
      </c>
      <c r="R290" s="22"/>
      <c r="S290" s="145">
        <f>SUM($C$37:C290)</f>
        <v>364744.46350916603</v>
      </c>
      <c r="T290" s="127"/>
      <c r="U290" s="123">
        <f>SUM($CE$29:CE284)</f>
        <v>364744.46350916603</v>
      </c>
      <c r="V290" s="22"/>
      <c r="W290" s="144" t="str">
        <f>MONTHLYANALYSISWORKSHEET!P262</f>
        <v/>
      </c>
      <c r="X290" s="22"/>
      <c r="Y290" s="22"/>
      <c r="AD290" s="3" t="s">
        <v>45</v>
      </c>
      <c r="CC290">
        <f t="shared" si="121"/>
        <v>260</v>
      </c>
      <c r="CD290" s="2">
        <f t="shared" si="116"/>
        <v>4.4999999999999998E-2</v>
      </c>
      <c r="CE290" s="4">
        <f t="shared" si="117"/>
        <v>797.51764636711164</v>
      </c>
      <c r="CF290" s="1">
        <f t="shared" si="118"/>
        <v>2533.4265491294036</v>
      </c>
      <c r="CG290" s="4">
        <f t="shared" si="119"/>
        <v>0</v>
      </c>
      <c r="CH290" s="4">
        <f t="shared" si="107"/>
        <v>0</v>
      </c>
      <c r="CI290" s="4">
        <f t="shared" si="122"/>
        <v>1735.908902762292</v>
      </c>
      <c r="CJ290" s="4">
        <f t="shared" si="120"/>
        <v>210935.46346180083</v>
      </c>
      <c r="CL290" s="129">
        <f t="shared" si="105"/>
        <v>645.41636865842088</v>
      </c>
      <c r="CM290" s="1">
        <f t="shared" si="102"/>
        <v>1266.7132745647018</v>
      </c>
      <c r="CN290" s="1">
        <f t="shared" si="103"/>
        <v>621.29690590628093</v>
      </c>
      <c r="CO290" s="129">
        <f t="shared" si="104"/>
        <v>372182.38174155704</v>
      </c>
      <c r="CP290" s="111">
        <f t="shared" si="114"/>
        <v>254</v>
      </c>
    </row>
    <row r="291" spans="1:94" x14ac:dyDescent="0.25">
      <c r="A291" s="111">
        <f t="shared" si="95"/>
        <v>255</v>
      </c>
      <c r="B291" s="112">
        <f t="shared" si="96"/>
        <v>4.4999999999999998E-2</v>
      </c>
      <c r="C291" s="113">
        <f t="shared" si="97"/>
        <v>829.70295011361429</v>
      </c>
      <c r="D291" s="114">
        <f t="shared" si="98"/>
        <v>2533.4265491294036</v>
      </c>
      <c r="E291" s="113">
        <f t="shared" si="111"/>
        <v>0</v>
      </c>
      <c r="F291" s="113"/>
      <c r="G291" s="113">
        <f t="shared" si="115"/>
        <v>0</v>
      </c>
      <c r="H291" s="113">
        <f t="shared" si="99"/>
        <v>1703.7235990157892</v>
      </c>
      <c r="I291" s="147">
        <f t="shared" si="100"/>
        <v>219550.39643128141</v>
      </c>
      <c r="J291" s="20"/>
      <c r="N291" s="131"/>
      <c r="O291" s="133">
        <f t="shared" si="123"/>
        <v>129097.31817333349</v>
      </c>
      <c r="P291" s="54"/>
      <c r="Q291" s="123">
        <f t="shared" si="106"/>
        <v>219550.39643128141</v>
      </c>
      <c r="R291" s="22"/>
      <c r="S291" s="145">
        <f>SUM($C$37:C291)</f>
        <v>365574.16645927966</v>
      </c>
      <c r="T291" s="127"/>
      <c r="U291" s="123">
        <f>SUM($CE$29:CE285)</f>
        <v>365574.16645927966</v>
      </c>
      <c r="V291" s="22"/>
      <c r="W291" s="144" t="str">
        <f>MONTHLYANALYSISWORKSHEET!P263</f>
        <v/>
      </c>
      <c r="X291" s="22"/>
      <c r="Y291" s="22"/>
      <c r="AD291" s="3" t="s">
        <v>45</v>
      </c>
      <c r="CC291">
        <f t="shared" si="121"/>
        <v>261</v>
      </c>
      <c r="CD291" s="2">
        <f t="shared" si="116"/>
        <v>4.4999999999999998E-2</v>
      </c>
      <c r="CE291" s="4">
        <f t="shared" si="117"/>
        <v>791.00798798175299</v>
      </c>
      <c r="CF291" s="1">
        <f t="shared" si="118"/>
        <v>2533.4265491294036</v>
      </c>
      <c r="CG291" s="4">
        <f t="shared" si="119"/>
        <v>0</v>
      </c>
      <c r="CH291" s="4">
        <f t="shared" si="107"/>
        <v>0</v>
      </c>
      <c r="CI291" s="4">
        <f t="shared" si="122"/>
        <v>1742.4185611476505</v>
      </c>
      <c r="CJ291" s="4">
        <f t="shared" si="120"/>
        <v>209193.04490065319</v>
      </c>
      <c r="CL291" s="129">
        <f t="shared" si="105"/>
        <v>644.34074839007053</v>
      </c>
      <c r="CM291" s="1">
        <f t="shared" si="102"/>
        <v>1266.7132745647018</v>
      </c>
      <c r="CN291" s="1">
        <f t="shared" si="103"/>
        <v>622.37252617463128</v>
      </c>
      <c r="CO291" s="129">
        <f t="shared" si="104"/>
        <v>371560.00921538239</v>
      </c>
      <c r="CP291" s="111">
        <f t="shared" si="114"/>
        <v>255</v>
      </c>
    </row>
    <row r="292" spans="1:94" x14ac:dyDescent="0.25">
      <c r="A292" s="111">
        <f t="shared" si="95"/>
        <v>256</v>
      </c>
      <c r="B292" s="112">
        <f t="shared" si="96"/>
        <v>4.4999999999999998E-2</v>
      </c>
      <c r="C292" s="113">
        <f t="shared" si="97"/>
        <v>823.3139866173052</v>
      </c>
      <c r="D292" s="114">
        <f t="shared" si="98"/>
        <v>2533.4265491294036</v>
      </c>
      <c r="E292" s="113">
        <f t="shared" si="111"/>
        <v>0</v>
      </c>
      <c r="F292" s="113"/>
      <c r="G292" s="113">
        <f t="shared" si="115"/>
        <v>0</v>
      </c>
      <c r="H292" s="113">
        <f t="shared" si="99"/>
        <v>1710.1125625120985</v>
      </c>
      <c r="I292" s="147">
        <f t="shared" si="100"/>
        <v>217840.2838687693</v>
      </c>
      <c r="J292" s="20"/>
      <c r="N292" s="131"/>
      <c r="O292" s="133">
        <f t="shared" si="123"/>
        <v>126813.68559205974</v>
      </c>
      <c r="P292" s="54"/>
      <c r="Q292" s="123">
        <f t="shared" si="106"/>
        <v>217840.2838687693</v>
      </c>
      <c r="R292" s="22"/>
      <c r="S292" s="145">
        <f>SUM($C$37:C292)</f>
        <v>366397.48044589697</v>
      </c>
      <c r="T292" s="127"/>
      <c r="U292" s="123">
        <f>SUM($CE$29:CE286)</f>
        <v>366397.48044589697</v>
      </c>
      <c r="V292" s="22"/>
      <c r="W292" s="144" t="str">
        <f>MONTHLYANALYSISWORKSHEET!P264</f>
        <v/>
      </c>
      <c r="X292" s="22"/>
      <c r="Y292" s="22"/>
      <c r="AD292" s="3" t="s">
        <v>45</v>
      </c>
      <c r="CC292">
        <f t="shared" si="121"/>
        <v>262</v>
      </c>
      <c r="CD292" s="2">
        <f t="shared" si="116"/>
        <v>4.4999999999999998E-2</v>
      </c>
      <c r="CE292" s="4">
        <f t="shared" si="117"/>
        <v>784.47391837744942</v>
      </c>
      <c r="CF292" s="1">
        <f t="shared" si="118"/>
        <v>2533.4265491294036</v>
      </c>
      <c r="CG292" s="4">
        <f t="shared" si="119"/>
        <v>0</v>
      </c>
      <c r="CH292" s="4">
        <f t="shared" si="107"/>
        <v>0</v>
      </c>
      <c r="CI292" s="4">
        <f t="shared" si="122"/>
        <v>1748.9526307519541</v>
      </c>
      <c r="CJ292" s="4">
        <f t="shared" si="120"/>
        <v>207444.09226990124</v>
      </c>
      <c r="CL292" s="129">
        <f t="shared" si="105"/>
        <v>643.2632659541307</v>
      </c>
      <c r="CM292" s="1">
        <f t="shared" si="102"/>
        <v>1266.7132745647018</v>
      </c>
      <c r="CN292" s="1">
        <f t="shared" si="103"/>
        <v>623.4500086105711</v>
      </c>
      <c r="CO292" s="129">
        <f t="shared" si="104"/>
        <v>370936.55920677184</v>
      </c>
      <c r="CP292" s="111">
        <f t="shared" si="114"/>
        <v>256</v>
      </c>
    </row>
    <row r="293" spans="1:94" x14ac:dyDescent="0.25">
      <c r="A293" s="111">
        <f t="shared" si="95"/>
        <v>257</v>
      </c>
      <c r="B293" s="112">
        <f t="shared" si="96"/>
        <v>4.4999999999999998E-2</v>
      </c>
      <c r="C293" s="113">
        <f t="shared" si="97"/>
        <v>816.90106450788471</v>
      </c>
      <c r="D293" s="114">
        <f t="shared" si="98"/>
        <v>2533.4265491294036</v>
      </c>
      <c r="E293" s="113">
        <f t="shared" si="111"/>
        <v>0</v>
      </c>
      <c r="F293" s="113"/>
      <c r="G293" s="113">
        <f t="shared" si="115"/>
        <v>0</v>
      </c>
      <c r="H293" s="113">
        <f t="shared" si="99"/>
        <v>1716.5254846215189</v>
      </c>
      <c r="I293" s="147">
        <f t="shared" si="100"/>
        <v>216123.75838414778</v>
      </c>
      <c r="J293" s="20"/>
      <c r="N293" s="131"/>
      <c r="O293" s="133">
        <f t="shared" si="123"/>
        <v>124530.053010786</v>
      </c>
      <c r="P293" s="54"/>
      <c r="Q293" s="123">
        <f t="shared" si="106"/>
        <v>216123.75838414778</v>
      </c>
      <c r="R293" s="22"/>
      <c r="S293" s="145">
        <f>SUM($C$37:C293)</f>
        <v>367214.38151040487</v>
      </c>
      <c r="T293" s="127"/>
      <c r="U293" s="123">
        <f>SUM($CE$29:CE287)</f>
        <v>367214.38151040487</v>
      </c>
      <c r="V293" s="22"/>
      <c r="W293" s="144" t="str">
        <f>MONTHLYANALYSISWORKSHEET!P265</f>
        <v/>
      </c>
      <c r="X293" s="22"/>
      <c r="Y293" s="22"/>
      <c r="AD293" s="3" t="s">
        <v>45</v>
      </c>
      <c r="CC293">
        <f t="shared" si="121"/>
        <v>263</v>
      </c>
      <c r="CD293" s="2">
        <f t="shared" si="116"/>
        <v>4.4999999999999998E-2</v>
      </c>
      <c r="CE293" s="4">
        <f t="shared" si="117"/>
        <v>777.91534601212959</v>
      </c>
      <c r="CF293" s="1">
        <f t="shared" si="118"/>
        <v>2533.4265491294036</v>
      </c>
      <c r="CG293" s="4">
        <f t="shared" si="119"/>
        <v>0</v>
      </c>
      <c r="CH293" s="4">
        <f t="shared" si="107"/>
        <v>0</v>
      </c>
      <c r="CI293" s="4">
        <f t="shared" si="122"/>
        <v>1755.5112031172739</v>
      </c>
      <c r="CJ293" s="4">
        <f t="shared" si="120"/>
        <v>205688.58106678398</v>
      </c>
      <c r="CL293" s="129">
        <f t="shared" si="105"/>
        <v>642.18391812672371</v>
      </c>
      <c r="CM293" s="1">
        <f t="shared" si="102"/>
        <v>1266.7132745647018</v>
      </c>
      <c r="CN293" s="1">
        <f t="shared" si="103"/>
        <v>624.52935643797809</v>
      </c>
      <c r="CO293" s="129">
        <f t="shared" si="104"/>
        <v>370312.02985033387</v>
      </c>
      <c r="CP293" s="111">
        <f t="shared" si="114"/>
        <v>257</v>
      </c>
    </row>
    <row r="294" spans="1:94" x14ac:dyDescent="0.25">
      <c r="A294" s="111">
        <f t="shared" ref="A294:A357" si="124">IF(I293&lt;1,"",A293+1)</f>
        <v>258</v>
      </c>
      <c r="B294" s="112">
        <f t="shared" ref="B294:B357" si="125">IF(I293&lt;1,"",$E$7)</f>
        <v>4.4999999999999998E-2</v>
      </c>
      <c r="C294" s="113">
        <f t="shared" ref="C294:C357" si="126">IF(I293&lt;1,0,(I293*(B294*30)/360))</f>
        <v>810.46409394055399</v>
      </c>
      <c r="D294" s="114">
        <f t="shared" ref="D294:D357" si="127">IF(I293 &gt; 1, IF(I293-D293&lt;1,(I293+C294),$E$9), 0)</f>
        <v>2533.4265491294036</v>
      </c>
      <c r="E294" s="113">
        <f t="shared" si="111"/>
        <v>0</v>
      </c>
      <c r="F294" s="113"/>
      <c r="G294" s="113">
        <f t="shared" si="115"/>
        <v>0</v>
      </c>
      <c r="H294" s="113">
        <f t="shared" ref="H294:H357" si="128">IF(I293&lt;1,0,IF((D294+E294+G294)-C294&gt;=(I293),(I293),(D294+E294+G294)-C294))</f>
        <v>1722.9624551888496</v>
      </c>
      <c r="I294" s="147">
        <f t="shared" ref="I294:I357" si="129">IF(I293-H294&lt;1,0,I293-H294)</f>
        <v>214400.79592895892</v>
      </c>
      <c r="J294" s="20"/>
      <c r="N294" s="131"/>
      <c r="O294" s="133">
        <f t="shared" si="123"/>
        <v>122246.42042951225</v>
      </c>
      <c r="P294" s="54"/>
      <c r="Q294" s="123">
        <f t="shared" si="106"/>
        <v>214400.79592895892</v>
      </c>
      <c r="R294" s="22"/>
      <c r="S294" s="145">
        <f>SUM($C$37:C294)</f>
        <v>368024.84560434544</v>
      </c>
      <c r="T294" s="127"/>
      <c r="U294" s="123">
        <f>SUM($CE$29:CE288)</f>
        <v>368024.84560434544</v>
      </c>
      <c r="V294" s="22"/>
      <c r="W294" s="144" t="str">
        <f>MONTHLYANALYSISWORKSHEET!P266</f>
        <v/>
      </c>
      <c r="X294" s="22"/>
      <c r="Y294" s="22"/>
      <c r="AD294" s="3" t="s">
        <v>45</v>
      </c>
      <c r="CC294">
        <f t="shared" si="121"/>
        <v>264</v>
      </c>
      <c r="CD294" s="2">
        <f t="shared" si="116"/>
        <v>4.4999999999999998E-2</v>
      </c>
      <c r="CE294" s="4">
        <f t="shared" si="117"/>
        <v>771.33217900043985</v>
      </c>
      <c r="CF294" s="1">
        <f t="shared" si="118"/>
        <v>2533.4265491294036</v>
      </c>
      <c r="CG294" s="4">
        <f t="shared" si="119"/>
        <v>0</v>
      </c>
      <c r="CH294" s="4">
        <f t="shared" si="107"/>
        <v>0</v>
      </c>
      <c r="CI294" s="4">
        <f t="shared" si="122"/>
        <v>1762.0943701289639</v>
      </c>
      <c r="CJ294" s="4">
        <f t="shared" si="120"/>
        <v>203926.48669665502</v>
      </c>
      <c r="CL294" s="129">
        <f t="shared" si="105"/>
        <v>641.10270167839053</v>
      </c>
      <c r="CM294" s="1">
        <f t="shared" ref="CM294:CM357" si="130">$D$37/2</f>
        <v>1266.7132745647018</v>
      </c>
      <c r="CN294" s="1">
        <f t="shared" ref="CN294:CN357" si="131">CM294-CL294</f>
        <v>625.61057288631127</v>
      </c>
      <c r="CO294" s="129">
        <f t="shared" ref="CO294:CO357" si="132">IF(CO293-CN294&lt;0,0,CO293-CN294)</f>
        <v>369686.41927744757</v>
      </c>
      <c r="CP294" s="111">
        <f t="shared" si="114"/>
        <v>258</v>
      </c>
    </row>
    <row r="295" spans="1:94" x14ac:dyDescent="0.25">
      <c r="A295" s="111">
        <f t="shared" si="124"/>
        <v>259</v>
      </c>
      <c r="B295" s="112">
        <f t="shared" si="125"/>
        <v>4.4999999999999998E-2</v>
      </c>
      <c r="C295" s="113">
        <f t="shared" si="126"/>
        <v>804.00298473359578</v>
      </c>
      <c r="D295" s="114">
        <f t="shared" si="127"/>
        <v>2533.4265491294036</v>
      </c>
      <c r="E295" s="113">
        <f t="shared" si="111"/>
        <v>0</v>
      </c>
      <c r="F295" s="113"/>
      <c r="G295" s="113">
        <f t="shared" si="115"/>
        <v>0</v>
      </c>
      <c r="H295" s="113">
        <f t="shared" si="128"/>
        <v>1729.4235643958077</v>
      </c>
      <c r="I295" s="147">
        <f t="shared" si="129"/>
        <v>212671.37236456311</v>
      </c>
      <c r="J295" s="20"/>
      <c r="N295" s="131"/>
      <c r="O295" s="133">
        <f t="shared" si="123"/>
        <v>119962.7878482385</v>
      </c>
      <c r="P295" s="54"/>
      <c r="Q295" s="123">
        <f t="shared" si="106"/>
        <v>212671.37236456311</v>
      </c>
      <c r="R295" s="22"/>
      <c r="S295" s="145">
        <f>SUM($C$37:C295)</f>
        <v>368828.84858907905</v>
      </c>
      <c r="T295" s="127"/>
      <c r="U295" s="123">
        <f>SUM($CE$29:CE289)</f>
        <v>368828.84858907905</v>
      </c>
      <c r="V295" s="22"/>
      <c r="W295" s="144" t="str">
        <f>MONTHLYANALYSISWORKSHEET!P267</f>
        <v/>
      </c>
      <c r="X295" s="22"/>
      <c r="Y295" s="22"/>
      <c r="AD295" s="3" t="s">
        <v>45</v>
      </c>
      <c r="CC295">
        <f t="shared" si="121"/>
        <v>265</v>
      </c>
      <c r="CD295" s="2">
        <f t="shared" si="116"/>
        <v>4.4999999999999998E-2</v>
      </c>
      <c r="CE295" s="4">
        <f t="shared" si="117"/>
        <v>764.7243251124562</v>
      </c>
      <c r="CF295" s="1">
        <f t="shared" si="118"/>
        <v>2533.4265491294036</v>
      </c>
      <c r="CG295" s="4">
        <f t="shared" si="119"/>
        <v>0</v>
      </c>
      <c r="CH295" s="4">
        <f t="shared" si="107"/>
        <v>0</v>
      </c>
      <c r="CI295" s="4">
        <f t="shared" si="122"/>
        <v>1768.7022240169474</v>
      </c>
      <c r="CJ295" s="4">
        <f t="shared" si="120"/>
        <v>202157.78447263807</v>
      </c>
      <c r="CL295" s="129">
        <f t="shared" ref="CL295:CL358" si="133">(CO294*($CL$35*13.85))/360</f>
        <v>640.01961337408102</v>
      </c>
      <c r="CM295" s="1">
        <f t="shared" si="130"/>
        <v>1266.7132745647018</v>
      </c>
      <c r="CN295" s="1">
        <f t="shared" si="131"/>
        <v>626.69366119062079</v>
      </c>
      <c r="CO295" s="129">
        <f t="shared" si="132"/>
        <v>369059.72561625694</v>
      </c>
      <c r="CP295" s="111">
        <f t="shared" si="114"/>
        <v>259</v>
      </c>
    </row>
    <row r="296" spans="1:94" x14ac:dyDescent="0.25">
      <c r="A296" s="111">
        <f t="shared" si="124"/>
        <v>260</v>
      </c>
      <c r="B296" s="112">
        <f t="shared" si="125"/>
        <v>4.4999999999999998E-2</v>
      </c>
      <c r="C296" s="113">
        <f t="shared" si="126"/>
        <v>797.51764636711164</v>
      </c>
      <c r="D296" s="114">
        <f t="shared" si="127"/>
        <v>2533.4265491294036</v>
      </c>
      <c r="E296" s="113">
        <f t="shared" si="111"/>
        <v>0</v>
      </c>
      <c r="F296" s="113"/>
      <c r="G296" s="113">
        <f t="shared" si="115"/>
        <v>0</v>
      </c>
      <c r="H296" s="113">
        <f t="shared" si="128"/>
        <v>1735.908902762292</v>
      </c>
      <c r="I296" s="147">
        <f t="shared" si="129"/>
        <v>210935.46346180083</v>
      </c>
      <c r="J296" s="20"/>
      <c r="N296" s="131"/>
      <c r="O296" s="133">
        <f t="shared" si="123"/>
        <v>117679.15526696475</v>
      </c>
      <c r="P296" s="54"/>
      <c r="Q296" s="123">
        <f t="shared" si="106"/>
        <v>210935.46346180083</v>
      </c>
      <c r="R296" s="22"/>
      <c r="S296" s="145">
        <f>SUM($C$37:C296)</f>
        <v>369626.36623544618</v>
      </c>
      <c r="T296" s="127"/>
      <c r="U296" s="123">
        <f>SUM($CE$29:CE290)</f>
        <v>369626.36623544618</v>
      </c>
      <c r="V296" s="22"/>
      <c r="W296" s="144" t="str">
        <f>MONTHLYANALYSISWORKSHEET!P268</f>
        <v/>
      </c>
      <c r="X296" s="22"/>
      <c r="Y296" s="22"/>
      <c r="AD296" s="3" t="s">
        <v>45</v>
      </c>
      <c r="CC296">
        <f t="shared" si="121"/>
        <v>266</v>
      </c>
      <c r="CD296" s="2">
        <f t="shared" si="116"/>
        <v>4.4999999999999998E-2</v>
      </c>
      <c r="CE296" s="4">
        <f t="shared" si="117"/>
        <v>758.09169177239266</v>
      </c>
      <c r="CF296" s="1">
        <f t="shared" si="118"/>
        <v>2533.4265491294036</v>
      </c>
      <c r="CG296" s="4">
        <f t="shared" si="119"/>
        <v>0</v>
      </c>
      <c r="CH296" s="4">
        <f t="shared" si="107"/>
        <v>0</v>
      </c>
      <c r="CI296" s="4">
        <f t="shared" si="122"/>
        <v>1775.3348573570111</v>
      </c>
      <c r="CJ296" s="4">
        <f t="shared" si="120"/>
        <v>200382.44961528108</v>
      </c>
      <c r="CL296" s="129">
        <f t="shared" si="133"/>
        <v>638.93464997314481</v>
      </c>
      <c r="CM296" s="1">
        <f t="shared" si="130"/>
        <v>1266.7132745647018</v>
      </c>
      <c r="CN296" s="1">
        <f t="shared" si="131"/>
        <v>627.77862459155699</v>
      </c>
      <c r="CO296" s="129">
        <f t="shared" si="132"/>
        <v>368431.94699166541</v>
      </c>
      <c r="CP296" s="111">
        <f t="shared" si="114"/>
        <v>260</v>
      </c>
    </row>
    <row r="297" spans="1:94" x14ac:dyDescent="0.25">
      <c r="A297" s="111">
        <f t="shared" si="124"/>
        <v>261</v>
      </c>
      <c r="B297" s="112">
        <f t="shared" si="125"/>
        <v>4.4999999999999998E-2</v>
      </c>
      <c r="C297" s="113">
        <f t="shared" si="126"/>
        <v>791.00798798175299</v>
      </c>
      <c r="D297" s="114">
        <f t="shared" si="127"/>
        <v>2533.4265491294036</v>
      </c>
      <c r="E297" s="113">
        <f t="shared" si="111"/>
        <v>0</v>
      </c>
      <c r="F297" s="113"/>
      <c r="G297" s="113">
        <f t="shared" si="115"/>
        <v>0</v>
      </c>
      <c r="H297" s="113">
        <f t="shared" si="128"/>
        <v>1742.4185611476505</v>
      </c>
      <c r="I297" s="147">
        <f t="shared" si="129"/>
        <v>209193.04490065319</v>
      </c>
      <c r="J297" s="20"/>
      <c r="N297" s="131"/>
      <c r="O297" s="133">
        <f t="shared" si="123"/>
        <v>115395.522685691</v>
      </c>
      <c r="P297" s="54"/>
      <c r="Q297" s="123">
        <f t="shared" si="106"/>
        <v>209193.04490065319</v>
      </c>
      <c r="R297" s="22"/>
      <c r="S297" s="145">
        <f>SUM($C$37:C297)</f>
        <v>370417.37422342796</v>
      </c>
      <c r="T297" s="127"/>
      <c r="U297" s="123">
        <f>SUM($CE$29:CE291)</f>
        <v>370417.37422342796</v>
      </c>
      <c r="V297" s="22"/>
      <c r="W297" s="144" t="str">
        <f>MONTHLYANALYSISWORKSHEET!P269</f>
        <v/>
      </c>
      <c r="X297" s="22"/>
      <c r="Y297" s="22"/>
      <c r="AD297" s="3" t="s">
        <v>45</v>
      </c>
      <c r="CC297">
        <f t="shared" si="121"/>
        <v>267</v>
      </c>
      <c r="CD297" s="2">
        <f t="shared" si="116"/>
        <v>4.4999999999999998E-2</v>
      </c>
      <c r="CE297" s="4">
        <f t="shared" si="117"/>
        <v>751.43418605730403</v>
      </c>
      <c r="CF297" s="1">
        <f t="shared" si="118"/>
        <v>2533.4265491294036</v>
      </c>
      <c r="CG297" s="4">
        <f t="shared" si="119"/>
        <v>0</v>
      </c>
      <c r="CH297" s="4">
        <f t="shared" si="107"/>
        <v>0</v>
      </c>
      <c r="CI297" s="4">
        <f t="shared" si="122"/>
        <v>1781.9923630720996</v>
      </c>
      <c r="CJ297" s="4">
        <f t="shared" si="120"/>
        <v>198600.45725220899</v>
      </c>
      <c r="CL297" s="129">
        <f t="shared" si="133"/>
        <v>637.84780822932066</v>
      </c>
      <c r="CM297" s="1">
        <f t="shared" si="130"/>
        <v>1266.7132745647018</v>
      </c>
      <c r="CN297" s="1">
        <f t="shared" si="131"/>
        <v>628.86546633538114</v>
      </c>
      <c r="CO297" s="129">
        <f t="shared" si="132"/>
        <v>367803.08152533002</v>
      </c>
      <c r="CP297" s="111">
        <f t="shared" si="114"/>
        <v>261</v>
      </c>
    </row>
    <row r="298" spans="1:94" x14ac:dyDescent="0.25">
      <c r="A298" s="111">
        <f t="shared" si="124"/>
        <v>262</v>
      </c>
      <c r="B298" s="112">
        <f t="shared" si="125"/>
        <v>4.4999999999999998E-2</v>
      </c>
      <c r="C298" s="113">
        <f t="shared" si="126"/>
        <v>784.47391837744942</v>
      </c>
      <c r="D298" s="114">
        <f t="shared" si="127"/>
        <v>2533.4265491294036</v>
      </c>
      <c r="E298" s="113">
        <f t="shared" si="111"/>
        <v>0</v>
      </c>
      <c r="F298" s="113"/>
      <c r="G298" s="113">
        <f t="shared" si="115"/>
        <v>0</v>
      </c>
      <c r="H298" s="113">
        <f t="shared" si="128"/>
        <v>1748.9526307519541</v>
      </c>
      <c r="I298" s="147">
        <f t="shared" si="129"/>
        <v>207444.09226990124</v>
      </c>
      <c r="J298" s="20"/>
      <c r="N298" s="131"/>
      <c r="O298" s="133">
        <f t="shared" si="123"/>
        <v>113111.89010441725</v>
      </c>
      <c r="P298" s="54"/>
      <c r="Q298" s="123">
        <f t="shared" si="106"/>
        <v>207444.09226990124</v>
      </c>
      <c r="R298" s="22"/>
      <c r="S298" s="145">
        <f>SUM($C$37:C298)</f>
        <v>371201.84814180539</v>
      </c>
      <c r="T298" s="127"/>
      <c r="U298" s="123">
        <f>SUM($CE$29:CE292)</f>
        <v>371201.84814180539</v>
      </c>
      <c r="V298" s="22"/>
      <c r="W298" s="144" t="str">
        <f>MONTHLYANALYSISWORKSHEET!P270</f>
        <v/>
      </c>
      <c r="X298" s="22"/>
      <c r="Y298" s="22"/>
      <c r="AD298" s="3" t="s">
        <v>45</v>
      </c>
      <c r="CC298">
        <f t="shared" si="121"/>
        <v>268</v>
      </c>
      <c r="CD298" s="2">
        <f t="shared" si="116"/>
        <v>4.4999999999999998E-2</v>
      </c>
      <c r="CE298" s="4">
        <f t="shared" si="117"/>
        <v>744.75171469578356</v>
      </c>
      <c r="CF298" s="1">
        <f t="shared" si="118"/>
        <v>2533.4265491294036</v>
      </c>
      <c r="CG298" s="4">
        <f t="shared" si="119"/>
        <v>0</v>
      </c>
      <c r="CH298" s="4">
        <f t="shared" si="107"/>
        <v>0</v>
      </c>
      <c r="CI298" s="4">
        <f t="shared" si="122"/>
        <v>1788.6748344336202</v>
      </c>
      <c r="CJ298" s="4">
        <f t="shared" si="120"/>
        <v>196811.78241777536</v>
      </c>
      <c r="CL298" s="129">
        <f t="shared" si="133"/>
        <v>636.75908489072754</v>
      </c>
      <c r="CM298" s="1">
        <f t="shared" si="130"/>
        <v>1266.7132745647018</v>
      </c>
      <c r="CN298" s="1">
        <f t="shared" si="131"/>
        <v>629.95418967397427</v>
      </c>
      <c r="CO298" s="129">
        <f t="shared" si="132"/>
        <v>367173.12733565603</v>
      </c>
      <c r="CP298" s="111">
        <f t="shared" si="114"/>
        <v>262</v>
      </c>
    </row>
    <row r="299" spans="1:94" x14ac:dyDescent="0.25">
      <c r="A299" s="111">
        <f t="shared" si="124"/>
        <v>263</v>
      </c>
      <c r="B299" s="112">
        <f t="shared" si="125"/>
        <v>4.4999999999999998E-2</v>
      </c>
      <c r="C299" s="113">
        <f t="shared" si="126"/>
        <v>777.91534601212959</v>
      </c>
      <c r="D299" s="114">
        <f t="shared" si="127"/>
        <v>2533.4265491294036</v>
      </c>
      <c r="E299" s="113">
        <f t="shared" si="111"/>
        <v>0</v>
      </c>
      <c r="F299" s="113"/>
      <c r="G299" s="113">
        <f t="shared" si="115"/>
        <v>0</v>
      </c>
      <c r="H299" s="113">
        <f t="shared" si="128"/>
        <v>1755.5112031172739</v>
      </c>
      <c r="I299" s="147">
        <f t="shared" si="129"/>
        <v>205688.58106678398</v>
      </c>
      <c r="J299" s="20"/>
      <c r="N299" s="131"/>
      <c r="O299" s="133">
        <f t="shared" si="123"/>
        <v>110828.2575231435</v>
      </c>
      <c r="P299" s="54"/>
      <c r="Q299" s="123">
        <f t="shared" ref="Q299:Q362" si="134">CJ293</f>
        <v>205688.58106678398</v>
      </c>
      <c r="R299" s="22"/>
      <c r="S299" s="145">
        <f>SUM($C$37:C299)</f>
        <v>371979.76348781749</v>
      </c>
      <c r="T299" s="127"/>
      <c r="U299" s="123">
        <f>SUM($CE$29:CE293)</f>
        <v>371979.76348781749</v>
      </c>
      <c r="V299" s="22"/>
      <c r="W299" s="144" t="str">
        <f>MONTHLYANALYSISWORKSHEET!P271</f>
        <v/>
      </c>
      <c r="X299" s="22"/>
      <c r="Y299" s="22"/>
      <c r="AD299" s="3" t="s">
        <v>45</v>
      </c>
      <c r="CC299">
        <f t="shared" si="121"/>
        <v>269</v>
      </c>
      <c r="CD299" s="2">
        <f t="shared" si="116"/>
        <v>4.4999999999999998E-2</v>
      </c>
      <c r="CE299" s="4">
        <f t="shared" si="117"/>
        <v>738.04418406665764</v>
      </c>
      <c r="CF299" s="1">
        <f t="shared" si="118"/>
        <v>2533.4265491294036</v>
      </c>
      <c r="CG299" s="4">
        <f t="shared" si="119"/>
        <v>0</v>
      </c>
      <c r="CH299" s="4">
        <f t="shared" ref="CH299:CH362" si="135">IF(CJ298&lt;1,0,CH287)</f>
        <v>0</v>
      </c>
      <c r="CI299" s="4">
        <f t="shared" si="122"/>
        <v>1795.382365062746</v>
      </c>
      <c r="CJ299" s="4">
        <f t="shared" si="120"/>
        <v>195016.40005271262</v>
      </c>
      <c r="CL299" s="129">
        <f t="shared" si="133"/>
        <v>635.66847669985441</v>
      </c>
      <c r="CM299" s="1">
        <f t="shared" si="130"/>
        <v>1266.7132745647018</v>
      </c>
      <c r="CN299" s="1">
        <f t="shared" si="131"/>
        <v>631.0447978648474</v>
      </c>
      <c r="CO299" s="129">
        <f t="shared" si="132"/>
        <v>366542.08253779117</v>
      </c>
      <c r="CP299" s="111">
        <f t="shared" si="114"/>
        <v>263</v>
      </c>
    </row>
    <row r="300" spans="1:94" x14ac:dyDescent="0.25">
      <c r="A300" s="111">
        <f t="shared" si="124"/>
        <v>264</v>
      </c>
      <c r="B300" s="112">
        <f t="shared" si="125"/>
        <v>4.4999999999999998E-2</v>
      </c>
      <c r="C300" s="113">
        <f t="shared" si="126"/>
        <v>771.33217900043985</v>
      </c>
      <c r="D300" s="114">
        <f t="shared" si="127"/>
        <v>2533.4265491294036</v>
      </c>
      <c r="E300" s="113">
        <f t="shared" si="111"/>
        <v>0</v>
      </c>
      <c r="F300" s="113"/>
      <c r="G300" s="113">
        <f t="shared" si="115"/>
        <v>0</v>
      </c>
      <c r="H300" s="113">
        <f t="shared" si="128"/>
        <v>1762.0943701289639</v>
      </c>
      <c r="I300" s="147">
        <f t="shared" si="129"/>
        <v>203926.48669665502</v>
      </c>
      <c r="J300" s="20"/>
      <c r="N300" s="131" t="s">
        <v>45</v>
      </c>
      <c r="O300" s="133">
        <f>CO608</f>
        <v>108544.62494186978</v>
      </c>
      <c r="P300" s="54"/>
      <c r="Q300" s="123">
        <f t="shared" si="134"/>
        <v>203926.48669665502</v>
      </c>
      <c r="R300" s="22"/>
      <c r="S300" s="145">
        <f>SUM($C$37:C300)</f>
        <v>372751.09566681791</v>
      </c>
      <c r="T300" s="127">
        <v>22</v>
      </c>
      <c r="U300" s="123">
        <f>SUM($CE$29:CE294)</f>
        <v>372751.09566681791</v>
      </c>
      <c r="V300" s="22"/>
      <c r="W300" s="144" t="str">
        <f>MONTHLYANALYSISWORKSHEET!P272</f>
        <v/>
      </c>
      <c r="X300" s="22"/>
      <c r="Y300" s="22"/>
      <c r="AD300" s="3" t="s">
        <v>45</v>
      </c>
      <c r="CC300">
        <f t="shared" si="121"/>
        <v>270</v>
      </c>
      <c r="CD300" s="2">
        <f t="shared" si="116"/>
        <v>4.4999999999999998E-2</v>
      </c>
      <c r="CE300" s="4">
        <f t="shared" si="117"/>
        <v>731.31150019767233</v>
      </c>
      <c r="CF300" s="1">
        <f t="shared" si="118"/>
        <v>2533.4265491294036</v>
      </c>
      <c r="CG300" s="4">
        <f t="shared" si="119"/>
        <v>0</v>
      </c>
      <c r="CH300" s="4">
        <f t="shared" si="135"/>
        <v>0</v>
      </c>
      <c r="CI300" s="4">
        <f t="shared" si="122"/>
        <v>1802.1150489317313</v>
      </c>
      <c r="CJ300" s="4">
        <f t="shared" si="120"/>
        <v>193214.28500378088</v>
      </c>
      <c r="CL300" s="129">
        <f t="shared" si="133"/>
        <v>634.57598039355094</v>
      </c>
      <c r="CM300" s="1">
        <f t="shared" si="130"/>
        <v>1266.7132745647018</v>
      </c>
      <c r="CN300" s="1">
        <f t="shared" si="131"/>
        <v>632.13729417115087</v>
      </c>
      <c r="CO300" s="129">
        <f t="shared" si="132"/>
        <v>365909.94524362002</v>
      </c>
      <c r="CP300" s="111">
        <f t="shared" si="114"/>
        <v>264</v>
      </c>
    </row>
    <row r="301" spans="1:94" x14ac:dyDescent="0.25">
      <c r="A301" s="111">
        <f t="shared" si="124"/>
        <v>265</v>
      </c>
      <c r="B301" s="112">
        <f t="shared" si="125"/>
        <v>4.4999999999999998E-2</v>
      </c>
      <c r="C301" s="113">
        <f t="shared" si="126"/>
        <v>764.7243251124562</v>
      </c>
      <c r="D301" s="114">
        <f t="shared" si="127"/>
        <v>2533.4265491294036</v>
      </c>
      <c r="E301" s="113">
        <f t="shared" si="111"/>
        <v>0</v>
      </c>
      <c r="F301" s="113"/>
      <c r="G301" s="113">
        <f t="shared" si="115"/>
        <v>0</v>
      </c>
      <c r="H301" s="113">
        <f t="shared" si="128"/>
        <v>1768.7022240169474</v>
      </c>
      <c r="I301" s="147">
        <f t="shared" si="129"/>
        <v>202157.78447263807</v>
      </c>
      <c r="J301" s="20"/>
      <c r="N301" s="131"/>
      <c r="O301" s="133">
        <f>O300-($O$300-$O$312)/12</f>
        <v>106155.94474751606</v>
      </c>
      <c r="P301" s="54"/>
      <c r="Q301" s="123">
        <f t="shared" si="134"/>
        <v>202157.78447263807</v>
      </c>
      <c r="R301" s="22"/>
      <c r="S301" s="145">
        <f>SUM($C$37:C301)</f>
        <v>373515.81999193039</v>
      </c>
      <c r="T301" s="127"/>
      <c r="U301" s="123">
        <f>SUM($CE$29:CE295)</f>
        <v>373515.81999193039</v>
      </c>
      <c r="V301" s="22"/>
      <c r="W301" s="144" t="str">
        <f>MONTHLYANALYSISWORKSHEET!P273</f>
        <v/>
      </c>
      <c r="X301" s="22"/>
      <c r="Y301" s="22"/>
      <c r="AD301" s="3" t="s">
        <v>45</v>
      </c>
      <c r="CC301">
        <f t="shared" si="121"/>
        <v>271</v>
      </c>
      <c r="CD301" s="2">
        <f t="shared" si="116"/>
        <v>4.4999999999999998E-2</v>
      </c>
      <c r="CE301" s="4">
        <f t="shared" si="117"/>
        <v>724.55356876417818</v>
      </c>
      <c r="CF301" s="1">
        <f t="shared" si="118"/>
        <v>2533.4265491294036</v>
      </c>
      <c r="CG301" s="4">
        <f t="shared" si="119"/>
        <v>0</v>
      </c>
      <c r="CH301" s="4">
        <f t="shared" si="135"/>
        <v>0</v>
      </c>
      <c r="CI301" s="4">
        <f t="shared" si="122"/>
        <v>1808.8729803652254</v>
      </c>
      <c r="CJ301" s="4">
        <f t="shared" si="120"/>
        <v>191405.41202341564</v>
      </c>
      <c r="CL301" s="129">
        <f t="shared" si="133"/>
        <v>633.4815927030171</v>
      </c>
      <c r="CM301" s="1">
        <f t="shared" si="130"/>
        <v>1266.7132745647018</v>
      </c>
      <c r="CN301" s="1">
        <f t="shared" si="131"/>
        <v>633.23168186168471</v>
      </c>
      <c r="CO301" s="129">
        <f t="shared" si="132"/>
        <v>365276.71356175834</v>
      </c>
      <c r="CP301" s="111">
        <f t="shared" si="114"/>
        <v>265</v>
      </c>
    </row>
    <row r="302" spans="1:94" x14ac:dyDescent="0.25">
      <c r="A302" s="111">
        <f t="shared" si="124"/>
        <v>266</v>
      </c>
      <c r="B302" s="112">
        <f t="shared" si="125"/>
        <v>4.4999999999999998E-2</v>
      </c>
      <c r="C302" s="113">
        <f t="shared" si="126"/>
        <v>758.09169177239266</v>
      </c>
      <c r="D302" s="114">
        <f t="shared" si="127"/>
        <v>2533.4265491294036</v>
      </c>
      <c r="E302" s="113">
        <f t="shared" si="111"/>
        <v>0</v>
      </c>
      <c r="F302" s="113"/>
      <c r="G302" s="113">
        <f t="shared" si="115"/>
        <v>0</v>
      </c>
      <c r="H302" s="113">
        <f t="shared" si="128"/>
        <v>1775.3348573570111</v>
      </c>
      <c r="I302" s="147">
        <f t="shared" si="129"/>
        <v>200382.44961528108</v>
      </c>
      <c r="J302" s="20"/>
      <c r="N302" s="131"/>
      <c r="O302" s="133">
        <f t="shared" ref="O302:O311" si="136">O301-($O$300-$O$312)/12</f>
        <v>103767.26455316233</v>
      </c>
      <c r="P302" s="54"/>
      <c r="Q302" s="123">
        <f t="shared" si="134"/>
        <v>200382.44961528108</v>
      </c>
      <c r="R302" s="22"/>
      <c r="S302" s="145">
        <f>SUM($C$37:C302)</f>
        <v>374273.91168370278</v>
      </c>
      <c r="T302" s="127"/>
      <c r="U302" s="123">
        <f>SUM($CE$29:CE296)</f>
        <v>374273.91168370278</v>
      </c>
      <c r="V302" s="22"/>
      <c r="W302" s="144" t="str">
        <f>MONTHLYANALYSISWORKSHEET!P274</f>
        <v/>
      </c>
      <c r="X302" s="22"/>
      <c r="Y302" s="22"/>
      <c r="AD302" s="3" t="s">
        <v>45</v>
      </c>
      <c r="CC302">
        <f t="shared" si="121"/>
        <v>272</v>
      </c>
      <c r="CD302" s="2">
        <f t="shared" si="116"/>
        <v>4.4999999999999998E-2</v>
      </c>
      <c r="CE302" s="4">
        <f t="shared" si="117"/>
        <v>717.77029508780856</v>
      </c>
      <c r="CF302" s="1">
        <f t="shared" si="118"/>
        <v>2533.4265491294036</v>
      </c>
      <c r="CG302" s="4">
        <f t="shared" si="119"/>
        <v>0</v>
      </c>
      <c r="CH302" s="4">
        <f t="shared" si="135"/>
        <v>0</v>
      </c>
      <c r="CI302" s="4">
        <f t="shared" si="122"/>
        <v>1815.656254041595</v>
      </c>
      <c r="CJ302" s="4">
        <f t="shared" si="120"/>
        <v>189589.75576937405</v>
      </c>
      <c r="CL302" s="129">
        <f t="shared" si="133"/>
        <v>632.38531035379413</v>
      </c>
      <c r="CM302" s="1">
        <f t="shared" si="130"/>
        <v>1266.7132745647018</v>
      </c>
      <c r="CN302" s="1">
        <f t="shared" si="131"/>
        <v>634.32796421090768</v>
      </c>
      <c r="CO302" s="129">
        <f t="shared" si="132"/>
        <v>364642.38559754746</v>
      </c>
      <c r="CP302" s="111">
        <f t="shared" si="114"/>
        <v>266</v>
      </c>
    </row>
    <row r="303" spans="1:94" x14ac:dyDescent="0.25">
      <c r="A303" s="111">
        <f t="shared" si="124"/>
        <v>267</v>
      </c>
      <c r="B303" s="112">
        <f t="shared" si="125"/>
        <v>4.4999999999999998E-2</v>
      </c>
      <c r="C303" s="113">
        <f t="shared" si="126"/>
        <v>751.43418605730403</v>
      </c>
      <c r="D303" s="114">
        <f t="shared" si="127"/>
        <v>2533.4265491294036</v>
      </c>
      <c r="E303" s="113">
        <f t="shared" si="111"/>
        <v>0</v>
      </c>
      <c r="F303" s="113"/>
      <c r="G303" s="113">
        <f t="shared" si="115"/>
        <v>0</v>
      </c>
      <c r="H303" s="113">
        <f t="shared" si="128"/>
        <v>1781.9923630720996</v>
      </c>
      <c r="I303" s="147">
        <f t="shared" si="129"/>
        <v>198600.45725220899</v>
      </c>
      <c r="J303" s="20"/>
      <c r="N303" s="131"/>
      <c r="O303" s="133">
        <f t="shared" si="136"/>
        <v>101378.5843588086</v>
      </c>
      <c r="P303" s="54"/>
      <c r="Q303" s="123">
        <f t="shared" si="134"/>
        <v>198600.45725220899</v>
      </c>
      <c r="R303" s="22"/>
      <c r="S303" s="145">
        <f>SUM($C$37:C303)</f>
        <v>375025.34586976009</v>
      </c>
      <c r="T303" s="127"/>
      <c r="U303" s="123">
        <f>SUM($CE$29:CE297)</f>
        <v>375025.34586976009</v>
      </c>
      <c r="V303" s="22"/>
      <c r="W303" s="144" t="str">
        <f>MONTHLYANALYSISWORKSHEET!P275</f>
        <v/>
      </c>
      <c r="X303" s="22"/>
      <c r="Y303" s="22"/>
      <c r="AD303" s="3" t="s">
        <v>45</v>
      </c>
      <c r="CC303">
        <f t="shared" si="121"/>
        <v>273</v>
      </c>
      <c r="CD303" s="2">
        <f t="shared" si="116"/>
        <v>4.4999999999999998E-2</v>
      </c>
      <c r="CE303" s="4">
        <f t="shared" si="117"/>
        <v>710.96158413515263</v>
      </c>
      <c r="CF303" s="1">
        <f t="shared" si="118"/>
        <v>2533.4265491294036</v>
      </c>
      <c r="CG303" s="4">
        <f t="shared" si="119"/>
        <v>0</v>
      </c>
      <c r="CH303" s="4">
        <f t="shared" si="135"/>
        <v>0</v>
      </c>
      <c r="CI303" s="4">
        <f t="shared" si="122"/>
        <v>1822.464964994251</v>
      </c>
      <c r="CJ303" s="4">
        <f t="shared" si="120"/>
        <v>187767.29080437979</v>
      </c>
      <c r="CL303" s="129">
        <f t="shared" si="133"/>
        <v>631.28713006575401</v>
      </c>
      <c r="CM303" s="1">
        <f t="shared" si="130"/>
        <v>1266.7132745647018</v>
      </c>
      <c r="CN303" s="1">
        <f t="shared" si="131"/>
        <v>635.42614449894779</v>
      </c>
      <c r="CO303" s="129">
        <f t="shared" si="132"/>
        <v>364006.95945304853</v>
      </c>
      <c r="CP303" s="111">
        <f t="shared" si="114"/>
        <v>267</v>
      </c>
    </row>
    <row r="304" spans="1:94" x14ac:dyDescent="0.25">
      <c r="A304" s="111">
        <f t="shared" si="124"/>
        <v>268</v>
      </c>
      <c r="B304" s="112">
        <f t="shared" si="125"/>
        <v>4.4999999999999998E-2</v>
      </c>
      <c r="C304" s="113">
        <f t="shared" si="126"/>
        <v>744.75171469578356</v>
      </c>
      <c r="D304" s="114">
        <f t="shared" si="127"/>
        <v>2533.4265491294036</v>
      </c>
      <c r="E304" s="113">
        <f t="shared" si="111"/>
        <v>0</v>
      </c>
      <c r="F304" s="113"/>
      <c r="G304" s="113">
        <f t="shared" si="115"/>
        <v>0</v>
      </c>
      <c r="H304" s="113">
        <f t="shared" si="128"/>
        <v>1788.6748344336202</v>
      </c>
      <c r="I304" s="147">
        <f t="shared" si="129"/>
        <v>196811.78241777536</v>
      </c>
      <c r="J304" s="20"/>
      <c r="N304" s="131"/>
      <c r="O304" s="133">
        <f t="shared" si="136"/>
        <v>98989.904164454871</v>
      </c>
      <c r="P304" s="54"/>
      <c r="Q304" s="123">
        <f t="shared" si="134"/>
        <v>196811.78241777536</v>
      </c>
      <c r="R304" s="22"/>
      <c r="S304" s="145">
        <f>SUM($C$37:C304)</f>
        <v>375770.09758445586</v>
      </c>
      <c r="T304" s="127"/>
      <c r="U304" s="123">
        <f>SUM($CE$29:CE298)</f>
        <v>375770.09758445586</v>
      </c>
      <c r="V304" s="22"/>
      <c r="W304" s="144" t="str">
        <f>MONTHLYANALYSISWORKSHEET!P276</f>
        <v/>
      </c>
      <c r="X304" s="22"/>
      <c r="Y304" s="22"/>
      <c r="AD304" s="3" t="s">
        <v>45</v>
      </c>
      <c r="CC304">
        <f t="shared" si="121"/>
        <v>274</v>
      </c>
      <c r="CD304" s="2">
        <f t="shared" si="116"/>
        <v>4.4999999999999998E-2</v>
      </c>
      <c r="CE304" s="4">
        <f t="shared" si="117"/>
        <v>704.12734051642417</v>
      </c>
      <c r="CF304" s="1">
        <f t="shared" si="118"/>
        <v>2533.4265491294036</v>
      </c>
      <c r="CG304" s="4">
        <f t="shared" si="119"/>
        <v>0</v>
      </c>
      <c r="CH304" s="4">
        <f t="shared" si="135"/>
        <v>0</v>
      </c>
      <c r="CI304" s="4">
        <f t="shared" si="122"/>
        <v>1829.2992086129793</v>
      </c>
      <c r="CJ304" s="4">
        <f t="shared" si="120"/>
        <v>185937.99159576683</v>
      </c>
      <c r="CL304" s="129">
        <f t="shared" si="133"/>
        <v>630.18704855309022</v>
      </c>
      <c r="CM304" s="1">
        <f t="shared" si="130"/>
        <v>1266.7132745647018</v>
      </c>
      <c r="CN304" s="1">
        <f t="shared" si="131"/>
        <v>636.52622601161158</v>
      </c>
      <c r="CO304" s="129">
        <f t="shared" si="132"/>
        <v>363370.43322703691</v>
      </c>
      <c r="CP304" s="111">
        <f t="shared" si="114"/>
        <v>268</v>
      </c>
    </row>
    <row r="305" spans="1:94" x14ac:dyDescent="0.25">
      <c r="A305" s="111">
        <f t="shared" si="124"/>
        <v>269</v>
      </c>
      <c r="B305" s="112">
        <f t="shared" si="125"/>
        <v>4.4999999999999998E-2</v>
      </c>
      <c r="C305" s="113">
        <f t="shared" si="126"/>
        <v>738.04418406665764</v>
      </c>
      <c r="D305" s="114">
        <f t="shared" si="127"/>
        <v>2533.4265491294036</v>
      </c>
      <c r="E305" s="113">
        <f t="shared" si="111"/>
        <v>0</v>
      </c>
      <c r="F305" s="113"/>
      <c r="G305" s="113">
        <f t="shared" si="115"/>
        <v>0</v>
      </c>
      <c r="H305" s="113">
        <f t="shared" si="128"/>
        <v>1795.382365062746</v>
      </c>
      <c r="I305" s="147">
        <f t="shared" si="129"/>
        <v>195016.40005271262</v>
      </c>
      <c r="J305" s="20"/>
      <c r="N305" s="131"/>
      <c r="O305" s="133">
        <f t="shared" si="136"/>
        <v>96601.223970101142</v>
      </c>
      <c r="P305" s="54"/>
      <c r="Q305" s="123">
        <f t="shared" si="134"/>
        <v>195016.40005271262</v>
      </c>
      <c r="R305" s="22"/>
      <c r="S305" s="145">
        <f>SUM($C$37:C305)</f>
        <v>376508.1417685225</v>
      </c>
      <c r="T305" s="127"/>
      <c r="U305" s="123">
        <f>SUM($CE$29:CE299)</f>
        <v>376508.1417685225</v>
      </c>
      <c r="V305" s="22"/>
      <c r="W305" s="144" t="str">
        <f>MONTHLYANALYSISWORKSHEET!P277</f>
        <v/>
      </c>
      <c r="X305" s="22"/>
      <c r="Y305" s="22"/>
      <c r="AD305" s="3" t="s">
        <v>45</v>
      </c>
      <c r="CC305">
        <f t="shared" si="121"/>
        <v>275</v>
      </c>
      <c r="CD305" s="2">
        <f t="shared" si="116"/>
        <v>4.4999999999999998E-2</v>
      </c>
      <c r="CE305" s="4">
        <f t="shared" si="117"/>
        <v>697.26746848412552</v>
      </c>
      <c r="CF305" s="1">
        <f t="shared" si="118"/>
        <v>2533.4265491294036</v>
      </c>
      <c r="CG305" s="4">
        <f t="shared" si="119"/>
        <v>0</v>
      </c>
      <c r="CH305" s="4">
        <f t="shared" si="135"/>
        <v>0</v>
      </c>
      <c r="CI305" s="4">
        <f t="shared" si="122"/>
        <v>1836.1590806452782</v>
      </c>
      <c r="CJ305" s="4">
        <f t="shared" si="120"/>
        <v>184101.83251512155</v>
      </c>
      <c r="CL305" s="129">
        <f t="shared" si="133"/>
        <v>629.08506252430755</v>
      </c>
      <c r="CM305" s="1">
        <f t="shared" si="130"/>
        <v>1266.7132745647018</v>
      </c>
      <c r="CN305" s="1">
        <f t="shared" si="131"/>
        <v>637.62821204039426</v>
      </c>
      <c r="CO305" s="129">
        <f t="shared" si="132"/>
        <v>362732.8050149965</v>
      </c>
      <c r="CP305" s="111">
        <f t="shared" si="114"/>
        <v>269</v>
      </c>
    </row>
    <row r="306" spans="1:94" x14ac:dyDescent="0.25">
      <c r="A306" s="111">
        <f t="shared" si="124"/>
        <v>270</v>
      </c>
      <c r="B306" s="112">
        <f t="shared" si="125"/>
        <v>4.4999999999999998E-2</v>
      </c>
      <c r="C306" s="113">
        <f t="shared" si="126"/>
        <v>731.31150019767233</v>
      </c>
      <c r="D306" s="114">
        <f t="shared" si="127"/>
        <v>2533.4265491294036</v>
      </c>
      <c r="E306" s="113">
        <f t="shared" si="111"/>
        <v>0</v>
      </c>
      <c r="F306" s="113"/>
      <c r="G306" s="113">
        <f t="shared" si="115"/>
        <v>0</v>
      </c>
      <c r="H306" s="113">
        <f t="shared" si="128"/>
        <v>1802.1150489317313</v>
      </c>
      <c r="I306" s="147">
        <f t="shared" si="129"/>
        <v>193214.28500378088</v>
      </c>
      <c r="J306" s="20"/>
      <c r="N306" s="131"/>
      <c r="O306" s="133">
        <f t="shared" si="136"/>
        <v>94212.543775747414</v>
      </c>
      <c r="P306" s="54"/>
      <c r="Q306" s="123">
        <f t="shared" si="134"/>
        <v>193214.28500378088</v>
      </c>
      <c r="R306" s="22"/>
      <c r="S306" s="145">
        <f>SUM($C$37:C306)</f>
        <v>377239.45326872019</v>
      </c>
      <c r="T306" s="127"/>
      <c r="U306" s="123">
        <f>SUM($CE$29:CE300)</f>
        <v>377239.45326872019</v>
      </c>
      <c r="V306" s="22"/>
      <c r="W306" s="144" t="str">
        <f>MONTHLYANALYSISWORKSHEET!P278</f>
        <v/>
      </c>
      <c r="X306" s="22"/>
      <c r="Y306" s="22"/>
      <c r="AD306" s="3" t="s">
        <v>45</v>
      </c>
      <c r="CC306">
        <f t="shared" si="121"/>
        <v>276</v>
      </c>
      <c r="CD306" s="2">
        <f t="shared" si="116"/>
        <v>4.4999999999999998E-2</v>
      </c>
      <c r="CE306" s="4">
        <f t="shared" si="117"/>
        <v>690.38187193170575</v>
      </c>
      <c r="CF306" s="1">
        <f t="shared" si="118"/>
        <v>2533.4265491294036</v>
      </c>
      <c r="CG306" s="4">
        <f t="shared" si="119"/>
        <v>0</v>
      </c>
      <c r="CH306" s="4">
        <f t="shared" si="135"/>
        <v>0</v>
      </c>
      <c r="CI306" s="4">
        <f t="shared" si="122"/>
        <v>1843.0446771976979</v>
      </c>
      <c r="CJ306" s="4">
        <f t="shared" si="120"/>
        <v>182258.78783792385</v>
      </c>
      <c r="CL306" s="129">
        <f t="shared" si="133"/>
        <v>627.98116868221268</v>
      </c>
      <c r="CM306" s="1">
        <f t="shared" si="130"/>
        <v>1266.7132745647018</v>
      </c>
      <c r="CN306" s="1">
        <f t="shared" si="131"/>
        <v>638.73210588248912</v>
      </c>
      <c r="CO306" s="129">
        <f t="shared" si="132"/>
        <v>362094.07290911401</v>
      </c>
      <c r="CP306" s="111">
        <f t="shared" si="114"/>
        <v>270</v>
      </c>
    </row>
    <row r="307" spans="1:94" x14ac:dyDescent="0.25">
      <c r="A307" s="111">
        <f t="shared" si="124"/>
        <v>271</v>
      </c>
      <c r="B307" s="112">
        <f t="shared" si="125"/>
        <v>4.4999999999999998E-2</v>
      </c>
      <c r="C307" s="113">
        <f t="shared" si="126"/>
        <v>724.55356876417818</v>
      </c>
      <c r="D307" s="114">
        <f t="shared" si="127"/>
        <v>2533.4265491294036</v>
      </c>
      <c r="E307" s="113">
        <f t="shared" si="111"/>
        <v>0</v>
      </c>
      <c r="F307" s="113"/>
      <c r="G307" s="113">
        <f t="shared" si="115"/>
        <v>0</v>
      </c>
      <c r="H307" s="113">
        <f t="shared" si="128"/>
        <v>1808.8729803652254</v>
      </c>
      <c r="I307" s="147">
        <f t="shared" si="129"/>
        <v>191405.41202341564</v>
      </c>
      <c r="J307" s="20"/>
      <c r="N307" s="131"/>
      <c r="O307" s="133">
        <f t="shared" si="136"/>
        <v>91823.863581393685</v>
      </c>
      <c r="P307" s="54"/>
      <c r="Q307" s="123">
        <f t="shared" si="134"/>
        <v>191405.41202341564</v>
      </c>
      <c r="R307" s="22"/>
      <c r="S307" s="145">
        <f>SUM($C$37:C307)</f>
        <v>377964.00683748437</v>
      </c>
      <c r="T307" s="127"/>
      <c r="U307" s="123">
        <f>SUM($CE$29:CE301)</f>
        <v>377964.00683748437</v>
      </c>
      <c r="V307" s="22"/>
      <c r="W307" s="144" t="str">
        <f>MONTHLYANALYSISWORKSHEET!P279</f>
        <v/>
      </c>
      <c r="X307" s="22"/>
      <c r="Y307" s="22"/>
      <c r="AD307" s="3" t="s">
        <v>45</v>
      </c>
      <c r="CC307">
        <f t="shared" si="121"/>
        <v>277</v>
      </c>
      <c r="CD307" s="2">
        <f t="shared" si="116"/>
        <v>4.4999999999999998E-2</v>
      </c>
      <c r="CE307" s="4">
        <f t="shared" si="117"/>
        <v>683.47045439221438</v>
      </c>
      <c r="CF307" s="1">
        <f t="shared" si="118"/>
        <v>2533.4265491294036</v>
      </c>
      <c r="CG307" s="4">
        <f t="shared" si="119"/>
        <v>0</v>
      </c>
      <c r="CH307" s="4">
        <f t="shared" si="135"/>
        <v>0</v>
      </c>
      <c r="CI307" s="4">
        <f t="shared" si="122"/>
        <v>1849.9560947371892</v>
      </c>
      <c r="CJ307" s="4">
        <f t="shared" si="120"/>
        <v>180408.83174318666</v>
      </c>
      <c r="CL307" s="129">
        <f t="shared" si="133"/>
        <v>626.87536372390366</v>
      </c>
      <c r="CM307" s="1">
        <f t="shared" si="130"/>
        <v>1266.7132745647018</v>
      </c>
      <c r="CN307" s="1">
        <f t="shared" si="131"/>
        <v>639.83791084079814</v>
      </c>
      <c r="CO307" s="129">
        <f t="shared" si="132"/>
        <v>361454.2349982732</v>
      </c>
      <c r="CP307" s="111">
        <f t="shared" si="114"/>
        <v>271</v>
      </c>
    </row>
    <row r="308" spans="1:94" x14ac:dyDescent="0.25">
      <c r="A308" s="111">
        <f t="shared" si="124"/>
        <v>272</v>
      </c>
      <c r="B308" s="112">
        <f t="shared" si="125"/>
        <v>4.4999999999999998E-2</v>
      </c>
      <c r="C308" s="113">
        <f t="shared" si="126"/>
        <v>717.77029508780856</v>
      </c>
      <c r="D308" s="114">
        <f t="shared" si="127"/>
        <v>2533.4265491294036</v>
      </c>
      <c r="E308" s="113">
        <f t="shared" si="111"/>
        <v>0</v>
      </c>
      <c r="F308" s="113"/>
      <c r="G308" s="113">
        <f t="shared" si="115"/>
        <v>0</v>
      </c>
      <c r="H308" s="113">
        <f t="shared" si="128"/>
        <v>1815.656254041595</v>
      </c>
      <c r="I308" s="147">
        <f t="shared" si="129"/>
        <v>189589.75576937405</v>
      </c>
      <c r="J308" s="20"/>
      <c r="N308" s="131"/>
      <c r="O308" s="133">
        <f t="shared" si="136"/>
        <v>89435.183387039957</v>
      </c>
      <c r="P308" s="54"/>
      <c r="Q308" s="123">
        <f t="shared" si="134"/>
        <v>189589.75576937405</v>
      </c>
      <c r="R308" s="22"/>
      <c r="S308" s="145">
        <f>SUM($C$37:C308)</f>
        <v>378681.7771325722</v>
      </c>
      <c r="T308" s="127"/>
      <c r="U308" s="123">
        <f>SUM($CE$29:CE302)</f>
        <v>378681.7771325722</v>
      </c>
      <c r="V308" s="22"/>
      <c r="W308" s="144" t="str">
        <f>MONTHLYANALYSISWORKSHEET!P280</f>
        <v/>
      </c>
      <c r="X308" s="22"/>
      <c r="Y308" s="22"/>
      <c r="AD308" s="3" t="s">
        <v>45</v>
      </c>
      <c r="CC308">
        <f t="shared" si="121"/>
        <v>278</v>
      </c>
      <c r="CD308" s="2">
        <f t="shared" si="116"/>
        <v>4.4999999999999998E-2</v>
      </c>
      <c r="CE308" s="4">
        <f t="shared" si="117"/>
        <v>676.53311903694998</v>
      </c>
      <c r="CF308" s="1">
        <f t="shared" si="118"/>
        <v>2533.4265491294036</v>
      </c>
      <c r="CG308" s="4">
        <f t="shared" si="119"/>
        <v>0</v>
      </c>
      <c r="CH308" s="4">
        <f t="shared" si="135"/>
        <v>0</v>
      </c>
      <c r="CI308" s="4">
        <f t="shared" si="122"/>
        <v>1856.8934300924536</v>
      </c>
      <c r="CJ308" s="4">
        <f t="shared" si="120"/>
        <v>178551.9383130942</v>
      </c>
      <c r="CL308" s="129">
        <f t="shared" si="133"/>
        <v>625.76764434076051</v>
      </c>
      <c r="CM308" s="1">
        <f t="shared" si="130"/>
        <v>1266.7132745647018</v>
      </c>
      <c r="CN308" s="1">
        <f t="shared" si="131"/>
        <v>640.94563022394129</v>
      </c>
      <c r="CO308" s="129">
        <f t="shared" si="132"/>
        <v>360813.28936804924</v>
      </c>
      <c r="CP308" s="111">
        <f t="shared" si="114"/>
        <v>272</v>
      </c>
    </row>
    <row r="309" spans="1:94" x14ac:dyDescent="0.25">
      <c r="A309" s="111">
        <f t="shared" si="124"/>
        <v>273</v>
      </c>
      <c r="B309" s="112">
        <f t="shared" si="125"/>
        <v>4.4999999999999998E-2</v>
      </c>
      <c r="C309" s="113">
        <f t="shared" si="126"/>
        <v>710.96158413515263</v>
      </c>
      <c r="D309" s="114">
        <f t="shared" si="127"/>
        <v>2533.4265491294036</v>
      </c>
      <c r="E309" s="113">
        <f t="shared" si="111"/>
        <v>0</v>
      </c>
      <c r="F309" s="113"/>
      <c r="G309" s="113">
        <f t="shared" si="115"/>
        <v>0</v>
      </c>
      <c r="H309" s="113">
        <f t="shared" si="128"/>
        <v>1822.464964994251</v>
      </c>
      <c r="I309" s="147">
        <f t="shared" si="129"/>
        <v>187767.29080437979</v>
      </c>
      <c r="J309" s="20"/>
      <c r="N309" s="131"/>
      <c r="O309" s="133">
        <f t="shared" si="136"/>
        <v>87046.503192686228</v>
      </c>
      <c r="P309" s="54"/>
      <c r="Q309" s="123">
        <f t="shared" si="134"/>
        <v>187767.29080437979</v>
      </c>
      <c r="R309" s="22"/>
      <c r="S309" s="145">
        <f>SUM($C$37:C309)</f>
        <v>379392.73871670733</v>
      </c>
      <c r="T309" s="127"/>
      <c r="U309" s="123">
        <f>SUM($CE$29:CE303)</f>
        <v>379392.73871670733</v>
      </c>
      <c r="V309" s="22"/>
      <c r="W309" s="144" t="str">
        <f>MONTHLYANALYSISWORKSHEET!P281</f>
        <v/>
      </c>
      <c r="X309" s="22"/>
      <c r="Y309" s="22"/>
      <c r="AD309" s="3" t="s">
        <v>45</v>
      </c>
      <c r="CC309">
        <f t="shared" si="121"/>
        <v>279</v>
      </c>
      <c r="CD309" s="2">
        <f t="shared" si="116"/>
        <v>4.4999999999999998E-2</v>
      </c>
      <c r="CE309" s="4">
        <f t="shared" si="117"/>
        <v>669.5697686741031</v>
      </c>
      <c r="CF309" s="1">
        <f t="shared" si="118"/>
        <v>2533.4265491294036</v>
      </c>
      <c r="CG309" s="4">
        <f t="shared" si="119"/>
        <v>0</v>
      </c>
      <c r="CH309" s="4">
        <f t="shared" si="135"/>
        <v>0</v>
      </c>
      <c r="CI309" s="4">
        <f t="shared" si="122"/>
        <v>1863.8567804553004</v>
      </c>
      <c r="CJ309" s="4">
        <f t="shared" si="120"/>
        <v>176688.0815326389</v>
      </c>
      <c r="CL309" s="129">
        <f t="shared" si="133"/>
        <v>624.65800721843516</v>
      </c>
      <c r="CM309" s="1">
        <f t="shared" si="130"/>
        <v>1266.7132745647018</v>
      </c>
      <c r="CN309" s="1">
        <f t="shared" si="131"/>
        <v>642.05526734626665</v>
      </c>
      <c r="CO309" s="129">
        <f t="shared" si="132"/>
        <v>360171.23410070298</v>
      </c>
      <c r="CP309" s="111">
        <f t="shared" si="114"/>
        <v>273</v>
      </c>
    </row>
    <row r="310" spans="1:94" x14ac:dyDescent="0.25">
      <c r="A310" s="111">
        <f t="shared" si="124"/>
        <v>274</v>
      </c>
      <c r="B310" s="112">
        <f t="shared" si="125"/>
        <v>4.4999999999999998E-2</v>
      </c>
      <c r="C310" s="113">
        <f t="shared" si="126"/>
        <v>704.12734051642417</v>
      </c>
      <c r="D310" s="114">
        <f t="shared" si="127"/>
        <v>2533.4265491294036</v>
      </c>
      <c r="E310" s="113">
        <f t="shared" si="111"/>
        <v>0</v>
      </c>
      <c r="F310" s="113"/>
      <c r="G310" s="113">
        <f t="shared" si="115"/>
        <v>0</v>
      </c>
      <c r="H310" s="113">
        <f t="shared" si="128"/>
        <v>1829.2992086129793</v>
      </c>
      <c r="I310" s="147">
        <f t="shared" si="129"/>
        <v>185937.99159576683</v>
      </c>
      <c r="J310" s="20"/>
      <c r="N310" s="131"/>
      <c r="O310" s="133">
        <f t="shared" si="136"/>
        <v>84657.8229983325</v>
      </c>
      <c r="P310" s="54"/>
      <c r="Q310" s="123">
        <f t="shared" si="134"/>
        <v>185937.99159576683</v>
      </c>
      <c r="R310" s="22"/>
      <c r="S310" s="145">
        <f>SUM($C$37:C310)</f>
        <v>380096.86605722376</v>
      </c>
      <c r="T310" s="127"/>
      <c r="U310" s="123">
        <f>SUM($CE$29:CE304)</f>
        <v>380096.86605722376</v>
      </c>
      <c r="V310" s="22"/>
      <c r="W310" s="144" t="str">
        <f>MONTHLYANALYSISWORKSHEET!P282</f>
        <v/>
      </c>
      <c r="X310" s="22"/>
      <c r="Y310" s="22"/>
      <c r="AD310" s="3" t="s">
        <v>45</v>
      </c>
      <c r="CC310">
        <f t="shared" si="121"/>
        <v>280</v>
      </c>
      <c r="CD310" s="2">
        <f t="shared" si="116"/>
        <v>4.4999999999999998E-2</v>
      </c>
      <c r="CE310" s="4">
        <f t="shared" si="117"/>
        <v>662.58030574739576</v>
      </c>
      <c r="CF310" s="1">
        <f t="shared" si="118"/>
        <v>2533.4265491294036</v>
      </c>
      <c r="CG310" s="4">
        <f t="shared" si="119"/>
        <v>0</v>
      </c>
      <c r="CH310" s="4">
        <f t="shared" si="135"/>
        <v>0</v>
      </c>
      <c r="CI310" s="4">
        <f t="shared" si="122"/>
        <v>1870.8462433820077</v>
      </c>
      <c r="CJ310" s="4">
        <f t="shared" si="120"/>
        <v>174817.2352892569</v>
      </c>
      <c r="CL310" s="129">
        <f t="shared" si="133"/>
        <v>623.54644903684198</v>
      </c>
      <c r="CM310" s="1">
        <f t="shared" si="130"/>
        <v>1266.7132745647018</v>
      </c>
      <c r="CN310" s="1">
        <f t="shared" si="131"/>
        <v>643.16682552785983</v>
      </c>
      <c r="CO310" s="129">
        <f t="shared" si="132"/>
        <v>359528.06727517513</v>
      </c>
      <c r="CP310" s="111">
        <f t="shared" si="114"/>
        <v>274</v>
      </c>
    </row>
    <row r="311" spans="1:94" x14ac:dyDescent="0.25">
      <c r="A311" s="111">
        <f t="shared" si="124"/>
        <v>275</v>
      </c>
      <c r="B311" s="112">
        <f t="shared" si="125"/>
        <v>4.4999999999999998E-2</v>
      </c>
      <c r="C311" s="113">
        <f t="shared" si="126"/>
        <v>697.26746848412552</v>
      </c>
      <c r="D311" s="114">
        <f t="shared" si="127"/>
        <v>2533.4265491294036</v>
      </c>
      <c r="E311" s="113">
        <f t="shared" si="111"/>
        <v>0</v>
      </c>
      <c r="F311" s="113"/>
      <c r="G311" s="113">
        <f t="shared" si="115"/>
        <v>0</v>
      </c>
      <c r="H311" s="113">
        <f t="shared" si="128"/>
        <v>1836.1590806452782</v>
      </c>
      <c r="I311" s="147">
        <f t="shared" si="129"/>
        <v>184101.83251512155</v>
      </c>
      <c r="J311" s="20"/>
      <c r="N311" s="131"/>
      <c r="O311" s="133">
        <f t="shared" si="136"/>
        <v>82269.142803978772</v>
      </c>
      <c r="P311" s="54"/>
      <c r="Q311" s="123">
        <f t="shared" si="134"/>
        <v>184101.83251512155</v>
      </c>
      <c r="R311" s="22"/>
      <c r="S311" s="145">
        <f>SUM($C$37:C311)</f>
        <v>380794.13352570788</v>
      </c>
      <c r="T311" s="127"/>
      <c r="U311" s="123">
        <f>SUM($CE$29:CE305)</f>
        <v>380794.13352570788</v>
      </c>
      <c r="V311" s="22"/>
      <c r="W311" s="144" t="str">
        <f>MONTHLYANALYSISWORKSHEET!P283</f>
        <v/>
      </c>
      <c r="X311" s="22"/>
      <c r="Y311" s="22"/>
      <c r="AD311" s="3" t="s">
        <v>45</v>
      </c>
      <c r="CC311">
        <f t="shared" si="121"/>
        <v>281</v>
      </c>
      <c r="CD311" s="2">
        <f t="shared" si="116"/>
        <v>4.4999999999999998E-2</v>
      </c>
      <c r="CE311" s="4">
        <f t="shared" si="117"/>
        <v>655.56463233471334</v>
      </c>
      <c r="CF311" s="1">
        <f t="shared" si="118"/>
        <v>2533.4265491294036</v>
      </c>
      <c r="CG311" s="4">
        <f t="shared" si="119"/>
        <v>0</v>
      </c>
      <c r="CH311" s="4">
        <f t="shared" si="135"/>
        <v>0</v>
      </c>
      <c r="CI311" s="4">
        <f t="shared" si="122"/>
        <v>1877.8619167946904</v>
      </c>
      <c r="CJ311" s="4">
        <f t="shared" si="120"/>
        <v>172939.3733724622</v>
      </c>
      <c r="CL311" s="129">
        <f t="shared" si="133"/>
        <v>622.43296647014688</v>
      </c>
      <c r="CM311" s="1">
        <f t="shared" si="130"/>
        <v>1266.7132745647018</v>
      </c>
      <c r="CN311" s="1">
        <f t="shared" si="131"/>
        <v>644.28030809455493</v>
      </c>
      <c r="CO311" s="129">
        <f t="shared" si="132"/>
        <v>358883.78696708055</v>
      </c>
      <c r="CP311" s="111">
        <f t="shared" si="114"/>
        <v>275</v>
      </c>
    </row>
    <row r="312" spans="1:94" x14ac:dyDescent="0.25">
      <c r="A312" s="111">
        <f t="shared" si="124"/>
        <v>276</v>
      </c>
      <c r="B312" s="112">
        <f t="shared" si="125"/>
        <v>4.4999999999999998E-2</v>
      </c>
      <c r="C312" s="113">
        <f t="shared" si="126"/>
        <v>690.38187193170575</v>
      </c>
      <c r="D312" s="114">
        <f t="shared" si="127"/>
        <v>2533.4265491294036</v>
      </c>
      <c r="E312" s="113">
        <f t="shared" si="111"/>
        <v>0</v>
      </c>
      <c r="F312" s="113"/>
      <c r="G312" s="113">
        <f t="shared" si="115"/>
        <v>0</v>
      </c>
      <c r="H312" s="113">
        <f t="shared" si="128"/>
        <v>1843.0446771976979</v>
      </c>
      <c r="I312" s="147">
        <f t="shared" si="129"/>
        <v>182258.78783792385</v>
      </c>
      <c r="J312" s="20"/>
      <c r="N312" s="131" t="s">
        <v>45</v>
      </c>
      <c r="O312" s="133">
        <f>CO634</f>
        <v>79880.462609625116</v>
      </c>
      <c r="P312" s="54"/>
      <c r="Q312" s="123">
        <f t="shared" si="134"/>
        <v>182258.78783792385</v>
      </c>
      <c r="R312" s="22"/>
      <c r="S312" s="145">
        <f>SUM($C$37:C312)</f>
        <v>381484.5153976396</v>
      </c>
      <c r="T312" s="127">
        <v>23</v>
      </c>
      <c r="U312" s="123">
        <f>SUM($CE$29:CE306)</f>
        <v>381484.5153976396</v>
      </c>
      <c r="V312" s="22"/>
      <c r="W312" s="144" t="str">
        <f>MONTHLYANALYSISWORKSHEET!P284</f>
        <v/>
      </c>
      <c r="X312" s="22"/>
      <c r="Y312" s="22"/>
      <c r="AD312" s="3" t="s">
        <v>45</v>
      </c>
      <c r="CC312">
        <f t="shared" si="121"/>
        <v>282</v>
      </c>
      <c r="CD312" s="2">
        <f t="shared" si="116"/>
        <v>4.4999999999999998E-2</v>
      </c>
      <c r="CE312" s="4">
        <f t="shared" si="117"/>
        <v>648.52265014673321</v>
      </c>
      <c r="CF312" s="1">
        <f t="shared" si="118"/>
        <v>2533.4265491294036</v>
      </c>
      <c r="CG312" s="4">
        <f t="shared" si="119"/>
        <v>0</v>
      </c>
      <c r="CH312" s="4">
        <f t="shared" si="135"/>
        <v>0</v>
      </c>
      <c r="CI312" s="4">
        <f t="shared" si="122"/>
        <v>1884.9038989826704</v>
      </c>
      <c r="CJ312" s="4">
        <f t="shared" si="120"/>
        <v>171054.46947347952</v>
      </c>
      <c r="CL312" s="129">
        <f t="shared" si="133"/>
        <v>621.31755618675811</v>
      </c>
      <c r="CM312" s="1">
        <f t="shared" si="130"/>
        <v>1266.7132745647018</v>
      </c>
      <c r="CN312" s="1">
        <f t="shared" si="131"/>
        <v>645.39571837794369</v>
      </c>
      <c r="CO312" s="129">
        <f t="shared" si="132"/>
        <v>358238.3912487026</v>
      </c>
      <c r="CP312" s="111">
        <f t="shared" si="114"/>
        <v>276</v>
      </c>
    </row>
    <row r="313" spans="1:94" x14ac:dyDescent="0.25">
      <c r="A313" s="111">
        <f t="shared" si="124"/>
        <v>277</v>
      </c>
      <c r="B313" s="112">
        <f t="shared" si="125"/>
        <v>4.4999999999999998E-2</v>
      </c>
      <c r="C313" s="113">
        <f t="shared" si="126"/>
        <v>683.47045439221438</v>
      </c>
      <c r="D313" s="114">
        <f t="shared" si="127"/>
        <v>2533.4265491294036</v>
      </c>
      <c r="E313" s="113">
        <f t="shared" si="111"/>
        <v>0</v>
      </c>
      <c r="F313" s="113"/>
      <c r="G313" s="113">
        <f t="shared" si="115"/>
        <v>0</v>
      </c>
      <c r="H313" s="113">
        <f t="shared" si="128"/>
        <v>1849.9560947371892</v>
      </c>
      <c r="I313" s="147">
        <f t="shared" si="129"/>
        <v>180408.83174318666</v>
      </c>
      <c r="J313" s="20"/>
      <c r="N313" s="131"/>
      <c r="O313" s="133">
        <f>O312-($O$312-$O$324)/12</f>
        <v>77381.902588329918</v>
      </c>
      <c r="P313" s="54"/>
      <c r="Q313" s="123">
        <f t="shared" si="134"/>
        <v>180408.83174318666</v>
      </c>
      <c r="R313" s="22"/>
      <c r="S313" s="145">
        <f>SUM($C$37:C313)</f>
        <v>382167.98585203179</v>
      </c>
      <c r="T313" s="127"/>
      <c r="U313" s="123">
        <f>SUM($CE$29:CE307)</f>
        <v>382167.98585203179</v>
      </c>
      <c r="V313" s="22"/>
      <c r="W313" s="144" t="str">
        <f>MONTHLYANALYSISWORKSHEET!P285</f>
        <v/>
      </c>
      <c r="X313" s="22"/>
      <c r="Y313" s="22"/>
      <c r="AD313" s="3" t="s">
        <v>45</v>
      </c>
      <c r="CC313">
        <f t="shared" si="121"/>
        <v>283</v>
      </c>
      <c r="CD313" s="2">
        <f t="shared" si="116"/>
        <v>4.4999999999999998E-2</v>
      </c>
      <c r="CE313" s="4">
        <f t="shared" si="117"/>
        <v>641.45426052554819</v>
      </c>
      <c r="CF313" s="1">
        <f t="shared" si="118"/>
        <v>2533.4265491294036</v>
      </c>
      <c r="CG313" s="4">
        <f t="shared" si="119"/>
        <v>0</v>
      </c>
      <c r="CH313" s="4">
        <f t="shared" si="135"/>
        <v>0</v>
      </c>
      <c r="CI313" s="4">
        <f t="shared" si="122"/>
        <v>1891.9722886038553</v>
      </c>
      <c r="CJ313" s="4">
        <f t="shared" si="120"/>
        <v>169162.49718487565</v>
      </c>
      <c r="CL313" s="129">
        <f t="shared" si="133"/>
        <v>620.20021484931635</v>
      </c>
      <c r="CM313" s="1">
        <f t="shared" si="130"/>
        <v>1266.7132745647018</v>
      </c>
      <c r="CN313" s="1">
        <f t="shared" si="131"/>
        <v>646.51305971538545</v>
      </c>
      <c r="CO313" s="129">
        <f t="shared" si="132"/>
        <v>357591.8781889872</v>
      </c>
      <c r="CP313" s="111">
        <f t="shared" si="114"/>
        <v>277</v>
      </c>
    </row>
    <row r="314" spans="1:94" x14ac:dyDescent="0.25">
      <c r="A314" s="111">
        <f t="shared" si="124"/>
        <v>278</v>
      </c>
      <c r="B314" s="112">
        <f t="shared" si="125"/>
        <v>4.4999999999999998E-2</v>
      </c>
      <c r="C314" s="113">
        <f t="shared" si="126"/>
        <v>676.53311903694998</v>
      </c>
      <c r="D314" s="114">
        <f t="shared" si="127"/>
        <v>2533.4265491294036</v>
      </c>
      <c r="E314" s="113">
        <f t="shared" si="111"/>
        <v>0</v>
      </c>
      <c r="F314" s="113"/>
      <c r="G314" s="113">
        <f t="shared" ref="G314:G345" si="137">IF(G302 &gt; 1, IF(I313&lt;$E$13,(I313-D314+C314),G302), 0)</f>
        <v>0</v>
      </c>
      <c r="H314" s="113">
        <f t="shared" si="128"/>
        <v>1856.8934300924536</v>
      </c>
      <c r="I314" s="147">
        <f t="shared" si="129"/>
        <v>178551.9383130942</v>
      </c>
      <c r="J314" s="20"/>
      <c r="N314" s="131"/>
      <c r="O314" s="133">
        <f t="shared" ref="O314:O323" si="138">O313-($O$312-$O$324)/12</f>
        <v>74883.342567034721</v>
      </c>
      <c r="P314" s="54"/>
      <c r="Q314" s="123">
        <f t="shared" si="134"/>
        <v>178551.9383130942</v>
      </c>
      <c r="R314" s="22"/>
      <c r="S314" s="145">
        <f>SUM($C$37:C314)</f>
        <v>382844.51897106873</v>
      </c>
      <c r="T314" s="127"/>
      <c r="U314" s="123">
        <f>SUM($CE$29:CE308)</f>
        <v>382844.51897106873</v>
      </c>
      <c r="V314" s="22"/>
      <c r="W314" s="144" t="str">
        <f>MONTHLYANALYSISWORKSHEET!P286</f>
        <v/>
      </c>
      <c r="X314" s="22"/>
      <c r="Y314" s="22"/>
      <c r="AD314" s="3" t="s">
        <v>45</v>
      </c>
      <c r="CC314">
        <f t="shared" si="121"/>
        <v>284</v>
      </c>
      <c r="CD314" s="2">
        <f t="shared" si="116"/>
        <v>4.4999999999999998E-2</v>
      </c>
      <c r="CE314" s="4">
        <f t="shared" si="117"/>
        <v>634.35936444328365</v>
      </c>
      <c r="CF314" s="1">
        <f t="shared" si="118"/>
        <v>2533.4265491294036</v>
      </c>
      <c r="CG314" s="4">
        <f t="shared" si="119"/>
        <v>0</v>
      </c>
      <c r="CH314" s="4">
        <f t="shared" si="135"/>
        <v>0</v>
      </c>
      <c r="CI314" s="4">
        <f t="shared" si="122"/>
        <v>1899.0671846861201</v>
      </c>
      <c r="CJ314" s="4">
        <f t="shared" si="120"/>
        <v>167263.43000018955</v>
      </c>
      <c r="CL314" s="129">
        <f t="shared" si="133"/>
        <v>619.08093911468416</v>
      </c>
      <c r="CM314" s="1">
        <f t="shared" si="130"/>
        <v>1266.7132745647018</v>
      </c>
      <c r="CN314" s="1">
        <f t="shared" si="131"/>
        <v>647.63233545001765</v>
      </c>
      <c r="CO314" s="129">
        <f t="shared" si="132"/>
        <v>356944.24585353717</v>
      </c>
      <c r="CP314" s="111">
        <f t="shared" si="114"/>
        <v>278</v>
      </c>
    </row>
    <row r="315" spans="1:94" x14ac:dyDescent="0.25">
      <c r="A315" s="111">
        <f t="shared" si="124"/>
        <v>279</v>
      </c>
      <c r="B315" s="112">
        <f t="shared" si="125"/>
        <v>4.4999999999999998E-2</v>
      </c>
      <c r="C315" s="113">
        <f t="shared" si="126"/>
        <v>669.5697686741031</v>
      </c>
      <c r="D315" s="114">
        <f t="shared" si="127"/>
        <v>2533.4265491294036</v>
      </c>
      <c r="E315" s="113">
        <f t="shared" si="111"/>
        <v>0</v>
      </c>
      <c r="F315" s="113"/>
      <c r="G315" s="113">
        <f t="shared" si="137"/>
        <v>0</v>
      </c>
      <c r="H315" s="113">
        <f t="shared" si="128"/>
        <v>1863.8567804553004</v>
      </c>
      <c r="I315" s="147">
        <f t="shared" si="129"/>
        <v>176688.0815326389</v>
      </c>
      <c r="J315" s="20"/>
      <c r="N315" s="131"/>
      <c r="O315" s="133">
        <f t="shared" si="138"/>
        <v>72384.782545739523</v>
      </c>
      <c r="P315" s="54"/>
      <c r="Q315" s="123">
        <f t="shared" si="134"/>
        <v>176688.0815326389</v>
      </c>
      <c r="R315" s="22"/>
      <c r="S315" s="145">
        <f>SUM($C$37:C315)</f>
        <v>383514.08873974282</v>
      </c>
      <c r="T315" s="127"/>
      <c r="U315" s="123">
        <f>SUM($CE$29:CE309)</f>
        <v>383514.08873974282</v>
      </c>
      <c r="V315" s="22"/>
      <c r="W315" s="144" t="str">
        <f>MONTHLYANALYSISWORKSHEET!P287</f>
        <v/>
      </c>
      <c r="X315" s="22"/>
      <c r="Y315" s="22"/>
      <c r="AD315" s="3" t="s">
        <v>45</v>
      </c>
      <c r="CC315">
        <f t="shared" si="121"/>
        <v>285</v>
      </c>
      <c r="CD315" s="2">
        <f t="shared" si="116"/>
        <v>4.4999999999999998E-2</v>
      </c>
      <c r="CE315" s="4">
        <f t="shared" si="117"/>
        <v>627.23786250071066</v>
      </c>
      <c r="CF315" s="1">
        <f t="shared" si="118"/>
        <v>2533.4265491294036</v>
      </c>
      <c r="CG315" s="4">
        <f t="shared" si="119"/>
        <v>0</v>
      </c>
      <c r="CH315" s="4">
        <f t="shared" si="135"/>
        <v>0</v>
      </c>
      <c r="CI315" s="4">
        <f t="shared" si="122"/>
        <v>1906.1886866286929</v>
      </c>
      <c r="CJ315" s="4">
        <f t="shared" si="120"/>
        <v>165357.24131356087</v>
      </c>
      <c r="CL315" s="129">
        <f t="shared" si="133"/>
        <v>617.95972563393616</v>
      </c>
      <c r="CM315" s="1">
        <f t="shared" si="130"/>
        <v>1266.7132745647018</v>
      </c>
      <c r="CN315" s="1">
        <f t="shared" si="131"/>
        <v>648.75354893076565</v>
      </c>
      <c r="CO315" s="129">
        <f t="shared" si="132"/>
        <v>356295.49230460642</v>
      </c>
      <c r="CP315" s="111">
        <f t="shared" si="114"/>
        <v>279</v>
      </c>
    </row>
    <row r="316" spans="1:94" x14ac:dyDescent="0.25">
      <c r="A316" s="111">
        <f t="shared" si="124"/>
        <v>280</v>
      </c>
      <c r="B316" s="112">
        <f t="shared" si="125"/>
        <v>4.4999999999999998E-2</v>
      </c>
      <c r="C316" s="113">
        <f t="shared" si="126"/>
        <v>662.58030574739576</v>
      </c>
      <c r="D316" s="114">
        <f t="shared" si="127"/>
        <v>2533.4265491294036</v>
      </c>
      <c r="E316" s="113">
        <f t="shared" si="111"/>
        <v>0</v>
      </c>
      <c r="F316" s="113"/>
      <c r="G316" s="113">
        <f t="shared" si="137"/>
        <v>0</v>
      </c>
      <c r="H316" s="113">
        <f t="shared" si="128"/>
        <v>1870.8462433820077</v>
      </c>
      <c r="I316" s="147">
        <f t="shared" si="129"/>
        <v>174817.2352892569</v>
      </c>
      <c r="J316" s="20"/>
      <c r="N316" s="131"/>
      <c r="O316" s="133">
        <f t="shared" si="138"/>
        <v>69886.222524444325</v>
      </c>
      <c r="P316" s="54"/>
      <c r="Q316" s="123">
        <f t="shared" si="134"/>
        <v>174817.2352892569</v>
      </c>
      <c r="R316" s="22"/>
      <c r="S316" s="145">
        <f>SUM($C$37:C316)</f>
        <v>384176.66904549021</v>
      </c>
      <c r="T316" s="127"/>
      <c r="U316" s="123">
        <f>SUM($CE$29:CE310)</f>
        <v>384176.66904549021</v>
      </c>
      <c r="V316" s="22"/>
      <c r="W316" s="144" t="str">
        <f>MONTHLYANALYSISWORKSHEET!P288</f>
        <v/>
      </c>
      <c r="X316" s="22"/>
      <c r="Y316" s="22"/>
      <c r="AD316" s="3" t="s">
        <v>45</v>
      </c>
      <c r="CC316">
        <f t="shared" si="121"/>
        <v>286</v>
      </c>
      <c r="CD316" s="2">
        <f t="shared" si="116"/>
        <v>4.4999999999999998E-2</v>
      </c>
      <c r="CE316" s="4">
        <f t="shared" si="117"/>
        <v>620.0896549258531</v>
      </c>
      <c r="CF316" s="1">
        <f t="shared" si="118"/>
        <v>2533.4265491294036</v>
      </c>
      <c r="CG316" s="4">
        <f t="shared" si="119"/>
        <v>0</v>
      </c>
      <c r="CH316" s="4">
        <f t="shared" si="135"/>
        <v>0</v>
      </c>
      <c r="CI316" s="4">
        <f t="shared" si="122"/>
        <v>1913.3368942035504</v>
      </c>
      <c r="CJ316" s="4">
        <f t="shared" si="120"/>
        <v>163443.90441935731</v>
      </c>
      <c r="CL316" s="129">
        <f t="shared" si="133"/>
        <v>616.83657105234988</v>
      </c>
      <c r="CM316" s="1">
        <f t="shared" si="130"/>
        <v>1266.7132745647018</v>
      </c>
      <c r="CN316" s="1">
        <f t="shared" si="131"/>
        <v>649.87670351235192</v>
      </c>
      <c r="CO316" s="129">
        <f t="shared" si="132"/>
        <v>355645.61560109409</v>
      </c>
      <c r="CP316" s="111">
        <f t="shared" si="114"/>
        <v>280</v>
      </c>
    </row>
    <row r="317" spans="1:94" x14ac:dyDescent="0.25">
      <c r="A317" s="111">
        <f t="shared" si="124"/>
        <v>281</v>
      </c>
      <c r="B317" s="112">
        <f t="shared" si="125"/>
        <v>4.4999999999999998E-2</v>
      </c>
      <c r="C317" s="113">
        <f t="shared" si="126"/>
        <v>655.56463233471334</v>
      </c>
      <c r="D317" s="114">
        <f t="shared" si="127"/>
        <v>2533.4265491294036</v>
      </c>
      <c r="E317" s="113">
        <f t="shared" si="111"/>
        <v>0</v>
      </c>
      <c r="F317" s="113"/>
      <c r="G317" s="113">
        <f t="shared" si="137"/>
        <v>0</v>
      </c>
      <c r="H317" s="113">
        <f t="shared" si="128"/>
        <v>1877.8619167946904</v>
      </c>
      <c r="I317" s="147">
        <f t="shared" si="129"/>
        <v>172939.3733724622</v>
      </c>
      <c r="J317" s="20"/>
      <c r="N317" s="131"/>
      <c r="O317" s="133">
        <f t="shared" si="138"/>
        <v>67387.662503149128</v>
      </c>
      <c r="P317" s="54"/>
      <c r="Q317" s="123">
        <f t="shared" si="134"/>
        <v>172939.3733724622</v>
      </c>
      <c r="R317" s="22"/>
      <c r="S317" s="145">
        <f>SUM($C$37:C317)</f>
        <v>384832.2336778249</v>
      </c>
      <c r="T317" s="127"/>
      <c r="U317" s="123">
        <f>SUM($CE$29:CE311)</f>
        <v>384832.2336778249</v>
      </c>
      <c r="V317" s="22"/>
      <c r="W317" s="144" t="str">
        <f>MONTHLYANALYSISWORKSHEET!P289</f>
        <v/>
      </c>
      <c r="X317" s="22"/>
      <c r="Y317" s="22"/>
      <c r="AD317" s="3" t="s">
        <v>45</v>
      </c>
      <c r="CC317">
        <f t="shared" si="121"/>
        <v>287</v>
      </c>
      <c r="CD317" s="2">
        <f t="shared" si="116"/>
        <v>4.4999999999999998E-2</v>
      </c>
      <c r="CE317" s="4">
        <f t="shared" si="117"/>
        <v>612.91464157258986</v>
      </c>
      <c r="CF317" s="1">
        <f t="shared" si="118"/>
        <v>2533.4265491294036</v>
      </c>
      <c r="CG317" s="4">
        <f t="shared" si="119"/>
        <v>0</v>
      </c>
      <c r="CH317" s="4">
        <f t="shared" si="135"/>
        <v>0</v>
      </c>
      <c r="CI317" s="4">
        <f t="shared" si="122"/>
        <v>1920.5119075568136</v>
      </c>
      <c r="CJ317" s="4">
        <f t="shared" si="120"/>
        <v>161523.39251180048</v>
      </c>
      <c r="CL317" s="129">
        <f t="shared" si="133"/>
        <v>615.71147200939413</v>
      </c>
      <c r="CM317" s="1">
        <f t="shared" si="130"/>
        <v>1266.7132745647018</v>
      </c>
      <c r="CN317" s="1">
        <f t="shared" si="131"/>
        <v>651.00180255530768</v>
      </c>
      <c r="CO317" s="129">
        <f t="shared" si="132"/>
        <v>354994.6137985388</v>
      </c>
      <c r="CP317" s="111">
        <f t="shared" si="114"/>
        <v>281</v>
      </c>
    </row>
    <row r="318" spans="1:94" x14ac:dyDescent="0.25">
      <c r="A318" s="111">
        <f t="shared" si="124"/>
        <v>282</v>
      </c>
      <c r="B318" s="112">
        <f t="shared" si="125"/>
        <v>4.4999999999999998E-2</v>
      </c>
      <c r="C318" s="113">
        <f t="shared" si="126"/>
        <v>648.52265014673321</v>
      </c>
      <c r="D318" s="114">
        <f t="shared" si="127"/>
        <v>2533.4265491294036</v>
      </c>
      <c r="E318" s="113">
        <f t="shared" si="111"/>
        <v>0</v>
      </c>
      <c r="F318" s="113"/>
      <c r="G318" s="113">
        <f t="shared" si="137"/>
        <v>0</v>
      </c>
      <c r="H318" s="113">
        <f t="shared" si="128"/>
        <v>1884.9038989826704</v>
      </c>
      <c r="I318" s="147">
        <f t="shared" si="129"/>
        <v>171054.46947347952</v>
      </c>
      <c r="J318" s="20"/>
      <c r="N318" s="131"/>
      <c r="O318" s="133">
        <f t="shared" si="138"/>
        <v>64889.102481853923</v>
      </c>
      <c r="P318" s="54"/>
      <c r="Q318" s="123">
        <f t="shared" si="134"/>
        <v>171054.46947347952</v>
      </c>
      <c r="R318" s="22"/>
      <c r="S318" s="145">
        <f>SUM($C$37:C318)</f>
        <v>385480.75632797164</v>
      </c>
      <c r="T318" s="127"/>
      <c r="U318" s="123">
        <f>SUM($CE$29:CE312)</f>
        <v>385480.75632797164</v>
      </c>
      <c r="V318" s="22"/>
      <c r="W318" s="144" t="str">
        <f>MONTHLYANALYSISWORKSHEET!P290</f>
        <v/>
      </c>
      <c r="X318" s="22"/>
      <c r="Y318" s="22"/>
      <c r="AD318" s="3" t="s">
        <v>45</v>
      </c>
      <c r="CC318">
        <f t="shared" si="121"/>
        <v>288</v>
      </c>
      <c r="CD318" s="2">
        <f t="shared" si="116"/>
        <v>4.4999999999999998E-2</v>
      </c>
      <c r="CE318" s="4">
        <f t="shared" si="117"/>
        <v>605.71272191925175</v>
      </c>
      <c r="CF318" s="1">
        <f t="shared" si="118"/>
        <v>2533.4265491294036</v>
      </c>
      <c r="CG318" s="4">
        <f t="shared" si="119"/>
        <v>0</v>
      </c>
      <c r="CH318" s="4">
        <f t="shared" si="135"/>
        <v>0</v>
      </c>
      <c r="CI318" s="4">
        <f t="shared" si="122"/>
        <v>1927.713827210152</v>
      </c>
      <c r="CJ318" s="4">
        <f t="shared" si="120"/>
        <v>159595.67868459033</v>
      </c>
      <c r="CL318" s="129">
        <f t="shared" si="133"/>
        <v>614.58442513872023</v>
      </c>
      <c r="CM318" s="1">
        <f t="shared" si="130"/>
        <v>1266.7132745647018</v>
      </c>
      <c r="CN318" s="1">
        <f t="shared" si="131"/>
        <v>652.12884942598157</v>
      </c>
      <c r="CO318" s="129">
        <f t="shared" si="132"/>
        <v>354342.48494911281</v>
      </c>
      <c r="CP318" s="111">
        <f t="shared" si="114"/>
        <v>282</v>
      </c>
    </row>
    <row r="319" spans="1:94" x14ac:dyDescent="0.25">
      <c r="A319" s="111">
        <f t="shared" si="124"/>
        <v>283</v>
      </c>
      <c r="B319" s="112">
        <f t="shared" si="125"/>
        <v>4.4999999999999998E-2</v>
      </c>
      <c r="C319" s="113">
        <f t="shared" si="126"/>
        <v>641.45426052554819</v>
      </c>
      <c r="D319" s="114">
        <f t="shared" si="127"/>
        <v>2533.4265491294036</v>
      </c>
      <c r="E319" s="113">
        <f t="shared" si="111"/>
        <v>0</v>
      </c>
      <c r="F319" s="113"/>
      <c r="G319" s="113">
        <f t="shared" si="137"/>
        <v>0</v>
      </c>
      <c r="H319" s="113">
        <f t="shared" si="128"/>
        <v>1891.9722886038553</v>
      </c>
      <c r="I319" s="147">
        <f t="shared" si="129"/>
        <v>169162.49718487565</v>
      </c>
      <c r="J319" s="20"/>
      <c r="N319" s="131"/>
      <c r="O319" s="133">
        <f t="shared" si="138"/>
        <v>62390.542460558718</v>
      </c>
      <c r="P319" s="54"/>
      <c r="Q319" s="123">
        <f t="shared" si="134"/>
        <v>169162.49718487565</v>
      </c>
      <c r="R319" s="22"/>
      <c r="S319" s="145">
        <f>SUM($C$37:C319)</f>
        <v>386122.21058849717</v>
      </c>
      <c r="T319" s="127"/>
      <c r="U319" s="123">
        <f>SUM($CE$29:CE313)</f>
        <v>386122.21058849717</v>
      </c>
      <c r="V319" s="22"/>
      <c r="W319" s="144" t="str">
        <f>MONTHLYANALYSISWORKSHEET!P291</f>
        <v/>
      </c>
      <c r="X319" s="22"/>
      <c r="Y319" s="22"/>
      <c r="AD319" s="3" t="s">
        <v>45</v>
      </c>
      <c r="CC319">
        <f t="shared" si="121"/>
        <v>289</v>
      </c>
      <c r="CD319" s="2">
        <f t="shared" si="116"/>
        <v>4.4999999999999998E-2</v>
      </c>
      <c r="CE319" s="4">
        <f t="shared" si="117"/>
        <v>598.48379506721369</v>
      </c>
      <c r="CF319" s="1">
        <f t="shared" si="118"/>
        <v>2533.4265491294036</v>
      </c>
      <c r="CG319" s="4">
        <f t="shared" si="119"/>
        <v>0</v>
      </c>
      <c r="CH319" s="4">
        <f t="shared" si="135"/>
        <v>0</v>
      </c>
      <c r="CI319" s="4">
        <f t="shared" si="122"/>
        <v>1934.94275406219</v>
      </c>
      <c r="CJ319" s="4">
        <f t="shared" si="120"/>
        <v>157660.73593052814</v>
      </c>
      <c r="CL319" s="129">
        <f t="shared" si="133"/>
        <v>613.45542706815149</v>
      </c>
      <c r="CM319" s="1">
        <f t="shared" si="130"/>
        <v>1266.7132745647018</v>
      </c>
      <c r="CN319" s="1">
        <f t="shared" si="131"/>
        <v>653.25784749655031</v>
      </c>
      <c r="CO319" s="129">
        <f t="shared" si="132"/>
        <v>353689.22710161627</v>
      </c>
      <c r="CP319" s="111">
        <f t="shared" si="114"/>
        <v>283</v>
      </c>
    </row>
    <row r="320" spans="1:94" x14ac:dyDescent="0.25">
      <c r="A320" s="111">
        <f t="shared" si="124"/>
        <v>284</v>
      </c>
      <c r="B320" s="112">
        <f t="shared" si="125"/>
        <v>4.4999999999999998E-2</v>
      </c>
      <c r="C320" s="113">
        <f t="shared" si="126"/>
        <v>634.35936444328365</v>
      </c>
      <c r="D320" s="114">
        <f t="shared" si="127"/>
        <v>2533.4265491294036</v>
      </c>
      <c r="E320" s="113">
        <f t="shared" si="111"/>
        <v>0</v>
      </c>
      <c r="F320" s="113"/>
      <c r="G320" s="113">
        <f t="shared" si="137"/>
        <v>0</v>
      </c>
      <c r="H320" s="113">
        <f t="shared" si="128"/>
        <v>1899.0671846861201</v>
      </c>
      <c r="I320" s="147">
        <f t="shared" si="129"/>
        <v>167263.43000018955</v>
      </c>
      <c r="J320" s="20"/>
      <c r="N320" s="131"/>
      <c r="O320" s="133">
        <f t="shared" si="138"/>
        <v>59891.982439263513</v>
      </c>
      <c r="P320" s="54"/>
      <c r="Q320" s="123">
        <f t="shared" si="134"/>
        <v>167263.43000018955</v>
      </c>
      <c r="R320" s="22"/>
      <c r="S320" s="145">
        <f>SUM($C$37:C320)</f>
        <v>386756.56995294045</v>
      </c>
      <c r="T320" s="127"/>
      <c r="U320" s="123">
        <f>SUM($CE$29:CE314)</f>
        <v>386756.56995294045</v>
      </c>
      <c r="V320" s="22"/>
      <c r="W320" s="144" t="str">
        <f>MONTHLYANALYSISWORKSHEET!P292</f>
        <v/>
      </c>
      <c r="X320" s="22"/>
      <c r="Y320" s="22"/>
      <c r="AD320" s="3" t="s">
        <v>45</v>
      </c>
      <c r="CC320">
        <f t="shared" si="121"/>
        <v>290</v>
      </c>
      <c r="CD320" s="2">
        <f t="shared" si="116"/>
        <v>4.4999999999999998E-2</v>
      </c>
      <c r="CE320" s="4">
        <f t="shared" si="117"/>
        <v>591.22775973948046</v>
      </c>
      <c r="CF320" s="1">
        <f t="shared" si="118"/>
        <v>2533.4265491294036</v>
      </c>
      <c r="CG320" s="4">
        <f t="shared" si="119"/>
        <v>0</v>
      </c>
      <c r="CH320" s="4">
        <f t="shared" si="135"/>
        <v>0</v>
      </c>
      <c r="CI320" s="4">
        <f t="shared" si="122"/>
        <v>1942.1987893899231</v>
      </c>
      <c r="CJ320" s="4">
        <f t="shared" si="120"/>
        <v>155718.53714113822</v>
      </c>
      <c r="CL320" s="129">
        <f t="shared" si="133"/>
        <v>612.32447441967315</v>
      </c>
      <c r="CM320" s="1">
        <f t="shared" si="130"/>
        <v>1266.7132745647018</v>
      </c>
      <c r="CN320" s="1">
        <f t="shared" si="131"/>
        <v>654.38880014502865</v>
      </c>
      <c r="CO320" s="129">
        <f t="shared" si="132"/>
        <v>353034.83830147126</v>
      </c>
      <c r="CP320" s="111">
        <f t="shared" si="114"/>
        <v>284</v>
      </c>
    </row>
    <row r="321" spans="1:94" x14ac:dyDescent="0.25">
      <c r="A321" s="111">
        <f t="shared" si="124"/>
        <v>285</v>
      </c>
      <c r="B321" s="112">
        <f t="shared" si="125"/>
        <v>4.4999999999999998E-2</v>
      </c>
      <c r="C321" s="113">
        <f t="shared" si="126"/>
        <v>627.23786250071066</v>
      </c>
      <c r="D321" s="114">
        <f t="shared" si="127"/>
        <v>2533.4265491294036</v>
      </c>
      <c r="E321" s="113">
        <f t="shared" si="111"/>
        <v>0</v>
      </c>
      <c r="F321" s="113"/>
      <c r="G321" s="113">
        <f t="shared" si="137"/>
        <v>0</v>
      </c>
      <c r="H321" s="113">
        <f t="shared" si="128"/>
        <v>1906.1886866286929</v>
      </c>
      <c r="I321" s="147">
        <f t="shared" si="129"/>
        <v>165357.24131356087</v>
      </c>
      <c r="J321" s="20"/>
      <c r="N321" s="131"/>
      <c r="O321" s="133">
        <f t="shared" si="138"/>
        <v>57393.422417968308</v>
      </c>
      <c r="P321" s="54"/>
      <c r="Q321" s="123">
        <f t="shared" si="134"/>
        <v>165357.24131356087</v>
      </c>
      <c r="R321" s="22"/>
      <c r="S321" s="145">
        <f>SUM($C$37:C321)</f>
        <v>387383.80781544116</v>
      </c>
      <c r="T321" s="127"/>
      <c r="U321" s="123">
        <f>SUM($CE$29:CE315)</f>
        <v>387383.80781544116</v>
      </c>
      <c r="V321" s="22"/>
      <c r="W321" s="144" t="str">
        <f>MONTHLYANALYSISWORKSHEET!P293</f>
        <v/>
      </c>
      <c r="X321" s="22"/>
      <c r="Y321" s="22"/>
      <c r="AD321" s="3" t="s">
        <v>45</v>
      </c>
      <c r="CC321">
        <f t="shared" si="121"/>
        <v>291</v>
      </c>
      <c r="CD321" s="2">
        <f t="shared" si="116"/>
        <v>4.4999999999999998E-2</v>
      </c>
      <c r="CE321" s="4">
        <f t="shared" si="117"/>
        <v>583.94451427926822</v>
      </c>
      <c r="CF321" s="1">
        <f t="shared" si="118"/>
        <v>2533.4265491294036</v>
      </c>
      <c r="CG321" s="4">
        <f t="shared" si="119"/>
        <v>0</v>
      </c>
      <c r="CH321" s="4">
        <f t="shared" si="135"/>
        <v>0</v>
      </c>
      <c r="CI321" s="4">
        <f t="shared" si="122"/>
        <v>1949.4820348501353</v>
      </c>
      <c r="CJ321" s="4">
        <f t="shared" si="120"/>
        <v>153769.05510628808</v>
      </c>
      <c r="CL321" s="129">
        <f t="shared" si="133"/>
        <v>611.19156380942206</v>
      </c>
      <c r="CM321" s="1">
        <f t="shared" si="130"/>
        <v>1266.7132745647018</v>
      </c>
      <c r="CN321" s="1">
        <f t="shared" si="131"/>
        <v>655.52171075527974</v>
      </c>
      <c r="CO321" s="129">
        <f t="shared" si="132"/>
        <v>352379.31659071596</v>
      </c>
      <c r="CP321" s="111">
        <f t="shared" si="114"/>
        <v>285</v>
      </c>
    </row>
    <row r="322" spans="1:94" x14ac:dyDescent="0.25">
      <c r="A322" s="111">
        <f t="shared" si="124"/>
        <v>286</v>
      </c>
      <c r="B322" s="112">
        <f t="shared" si="125"/>
        <v>4.4999999999999998E-2</v>
      </c>
      <c r="C322" s="113">
        <f t="shared" si="126"/>
        <v>620.0896549258531</v>
      </c>
      <c r="D322" s="114">
        <f t="shared" si="127"/>
        <v>2533.4265491294036</v>
      </c>
      <c r="E322" s="113">
        <f t="shared" si="111"/>
        <v>0</v>
      </c>
      <c r="F322" s="113"/>
      <c r="G322" s="113">
        <f t="shared" si="137"/>
        <v>0</v>
      </c>
      <c r="H322" s="113">
        <f t="shared" si="128"/>
        <v>1913.3368942035504</v>
      </c>
      <c r="I322" s="147">
        <f t="shared" si="129"/>
        <v>163443.90441935731</v>
      </c>
      <c r="J322" s="20"/>
      <c r="N322" s="131"/>
      <c r="O322" s="133">
        <f t="shared" si="138"/>
        <v>54894.862396673103</v>
      </c>
      <c r="P322" s="54"/>
      <c r="Q322" s="123">
        <f t="shared" si="134"/>
        <v>163443.90441935731</v>
      </c>
      <c r="R322" s="22"/>
      <c r="S322" s="145">
        <f>SUM($C$37:C322)</f>
        <v>388003.89747036702</v>
      </c>
      <c r="T322" s="127"/>
      <c r="U322" s="123">
        <f>SUM($CE$29:CE316)</f>
        <v>388003.89747036702</v>
      </c>
      <c r="V322" s="22"/>
      <c r="W322" s="144" t="str">
        <f>MONTHLYANALYSISWORKSHEET!P294</f>
        <v/>
      </c>
      <c r="X322" s="22"/>
      <c r="Y322" s="22"/>
      <c r="AD322" s="3" t="s">
        <v>45</v>
      </c>
      <c r="CC322">
        <f t="shared" si="121"/>
        <v>292</v>
      </c>
      <c r="CD322" s="2">
        <f t="shared" si="116"/>
        <v>4.4999999999999998E-2</v>
      </c>
      <c r="CE322" s="4">
        <f t="shared" si="117"/>
        <v>576.63395664858024</v>
      </c>
      <c r="CF322" s="1">
        <f t="shared" si="118"/>
        <v>2533.4265491294036</v>
      </c>
      <c r="CG322" s="4">
        <f t="shared" si="119"/>
        <v>0</v>
      </c>
      <c r="CH322" s="4">
        <f t="shared" si="135"/>
        <v>0</v>
      </c>
      <c r="CI322" s="4">
        <f t="shared" si="122"/>
        <v>1956.7925924808233</v>
      </c>
      <c r="CJ322" s="4">
        <f t="shared" si="120"/>
        <v>151812.26251380725</v>
      </c>
      <c r="CL322" s="129">
        <f t="shared" si="133"/>
        <v>610.05669184767703</v>
      </c>
      <c r="CM322" s="1">
        <f t="shared" si="130"/>
        <v>1266.7132745647018</v>
      </c>
      <c r="CN322" s="1">
        <f t="shared" si="131"/>
        <v>656.65658271702478</v>
      </c>
      <c r="CO322" s="129">
        <f t="shared" si="132"/>
        <v>351722.66000799893</v>
      </c>
      <c r="CP322" s="111">
        <f t="shared" si="114"/>
        <v>286</v>
      </c>
    </row>
    <row r="323" spans="1:94" x14ac:dyDescent="0.25">
      <c r="A323" s="111">
        <f t="shared" si="124"/>
        <v>287</v>
      </c>
      <c r="B323" s="112">
        <f t="shared" si="125"/>
        <v>4.4999999999999998E-2</v>
      </c>
      <c r="C323" s="113">
        <f t="shared" si="126"/>
        <v>612.91464157258986</v>
      </c>
      <c r="D323" s="114">
        <f t="shared" si="127"/>
        <v>2533.4265491294036</v>
      </c>
      <c r="E323" s="113">
        <f t="shared" si="111"/>
        <v>0</v>
      </c>
      <c r="F323" s="113"/>
      <c r="G323" s="113">
        <f t="shared" si="137"/>
        <v>0</v>
      </c>
      <c r="H323" s="113">
        <f t="shared" si="128"/>
        <v>1920.5119075568136</v>
      </c>
      <c r="I323" s="147">
        <f t="shared" si="129"/>
        <v>161523.39251180048</v>
      </c>
      <c r="J323" s="20"/>
      <c r="N323" s="131"/>
      <c r="O323" s="133">
        <f t="shared" si="138"/>
        <v>52396.302375377898</v>
      </c>
      <c r="P323" s="54"/>
      <c r="Q323" s="123">
        <f t="shared" si="134"/>
        <v>161523.39251180048</v>
      </c>
      <c r="R323" s="22"/>
      <c r="S323" s="145">
        <f>SUM($C$37:C323)</f>
        <v>388616.81211193959</v>
      </c>
      <c r="T323" s="127"/>
      <c r="U323" s="123">
        <f>SUM($CE$29:CE317)</f>
        <v>388616.81211193959</v>
      </c>
      <c r="V323" s="22"/>
      <c r="W323" s="144" t="str">
        <f>MONTHLYANALYSISWORKSHEET!P295</f>
        <v/>
      </c>
      <c r="X323" s="22"/>
      <c r="Y323" s="22"/>
      <c r="AD323" s="3" t="s">
        <v>45</v>
      </c>
      <c r="CC323">
        <f t="shared" si="121"/>
        <v>293</v>
      </c>
      <c r="CD323" s="2">
        <f t="shared" si="116"/>
        <v>4.4999999999999998E-2</v>
      </c>
      <c r="CE323" s="4">
        <f t="shared" si="117"/>
        <v>569.29598442677707</v>
      </c>
      <c r="CF323" s="1">
        <f t="shared" si="118"/>
        <v>2533.4265491294036</v>
      </c>
      <c r="CG323" s="4">
        <f t="shared" si="119"/>
        <v>0</v>
      </c>
      <c r="CH323" s="4">
        <f t="shared" si="135"/>
        <v>0</v>
      </c>
      <c r="CI323" s="4">
        <f t="shared" si="122"/>
        <v>1964.1305647026265</v>
      </c>
      <c r="CJ323" s="4">
        <f t="shared" si="120"/>
        <v>149848.13194910463</v>
      </c>
      <c r="CL323" s="129">
        <f t="shared" si="133"/>
        <v>608.91985513884811</v>
      </c>
      <c r="CM323" s="1">
        <f t="shared" si="130"/>
        <v>1266.7132745647018</v>
      </c>
      <c r="CN323" s="1">
        <f t="shared" si="131"/>
        <v>657.7934194258537</v>
      </c>
      <c r="CO323" s="129">
        <f t="shared" si="132"/>
        <v>351064.86658857309</v>
      </c>
      <c r="CP323" s="111">
        <f t="shared" si="114"/>
        <v>287</v>
      </c>
    </row>
    <row r="324" spans="1:94" x14ac:dyDescent="0.25">
      <c r="A324" s="111">
        <f t="shared" si="124"/>
        <v>288</v>
      </c>
      <c r="B324" s="112">
        <f t="shared" si="125"/>
        <v>4.4999999999999998E-2</v>
      </c>
      <c r="C324" s="113">
        <f t="shared" si="126"/>
        <v>605.71272191925175</v>
      </c>
      <c r="D324" s="114">
        <f t="shared" si="127"/>
        <v>2533.4265491294036</v>
      </c>
      <c r="E324" s="113">
        <f t="shared" si="111"/>
        <v>0</v>
      </c>
      <c r="F324" s="113"/>
      <c r="G324" s="113">
        <f t="shared" si="137"/>
        <v>0</v>
      </c>
      <c r="H324" s="113">
        <f t="shared" si="128"/>
        <v>1927.713827210152</v>
      </c>
      <c r="I324" s="147">
        <f t="shared" si="129"/>
        <v>159595.67868459033</v>
      </c>
      <c r="J324" s="20"/>
      <c r="N324" s="131" t="s">
        <v>45</v>
      </c>
      <c r="O324" s="133">
        <f>CO660</f>
        <v>49897.742354082664</v>
      </c>
      <c r="P324" s="54"/>
      <c r="Q324" s="123">
        <f t="shared" si="134"/>
        <v>159595.67868459033</v>
      </c>
      <c r="R324" s="22"/>
      <c r="S324" s="145">
        <f>SUM($C$37:C324)</f>
        <v>389222.52483385883</v>
      </c>
      <c r="T324" s="127">
        <v>24</v>
      </c>
      <c r="U324" s="123">
        <f>SUM($CE$29:CE318)</f>
        <v>389222.52483385883</v>
      </c>
      <c r="V324" s="22"/>
      <c r="W324" s="144" t="str">
        <f>MONTHLYANALYSISWORKSHEET!P296</f>
        <v/>
      </c>
      <c r="X324" s="22"/>
      <c r="Y324" s="22"/>
      <c r="AD324" s="3" t="s">
        <v>45</v>
      </c>
      <c r="CC324">
        <f t="shared" si="121"/>
        <v>294</v>
      </c>
      <c r="CD324" s="2">
        <f t="shared" si="116"/>
        <v>4.4999999999999998E-2</v>
      </c>
      <c r="CE324" s="4">
        <f t="shared" si="117"/>
        <v>561.93049480914226</v>
      </c>
      <c r="CF324" s="1">
        <f t="shared" si="118"/>
        <v>2533.4265491294036</v>
      </c>
      <c r="CG324" s="4">
        <f t="shared" si="119"/>
        <v>0</v>
      </c>
      <c r="CH324" s="4">
        <f t="shared" si="135"/>
        <v>0</v>
      </c>
      <c r="CI324" s="4">
        <f t="shared" si="122"/>
        <v>1971.4960543202615</v>
      </c>
      <c r="CJ324" s="4">
        <f t="shared" si="120"/>
        <v>147876.63589478435</v>
      </c>
      <c r="CL324" s="129">
        <f t="shared" si="133"/>
        <v>607.78105028146717</v>
      </c>
      <c r="CM324" s="1">
        <f t="shared" si="130"/>
        <v>1266.7132745647018</v>
      </c>
      <c r="CN324" s="1">
        <f t="shared" si="131"/>
        <v>658.93222428323463</v>
      </c>
      <c r="CO324" s="129">
        <f t="shared" si="132"/>
        <v>350405.93436428986</v>
      </c>
      <c r="CP324" s="111">
        <f t="shared" si="114"/>
        <v>288</v>
      </c>
    </row>
    <row r="325" spans="1:94" x14ac:dyDescent="0.25">
      <c r="A325" s="111">
        <f t="shared" si="124"/>
        <v>289</v>
      </c>
      <c r="B325" s="112">
        <f t="shared" si="125"/>
        <v>4.4999999999999998E-2</v>
      </c>
      <c r="C325" s="113">
        <f t="shared" si="126"/>
        <v>598.48379506721369</v>
      </c>
      <c r="D325" s="114">
        <f t="shared" si="127"/>
        <v>2533.4265491294036</v>
      </c>
      <c r="E325" s="113">
        <f t="shared" si="111"/>
        <v>0</v>
      </c>
      <c r="F325" s="113"/>
      <c r="G325" s="113">
        <f t="shared" si="137"/>
        <v>0</v>
      </c>
      <c r="H325" s="113">
        <f t="shared" si="128"/>
        <v>1934.94275406219</v>
      </c>
      <c r="I325" s="147">
        <f t="shared" si="129"/>
        <v>157660.73593052814</v>
      </c>
      <c r="J325" s="20"/>
      <c r="N325" s="131"/>
      <c r="O325" s="133">
        <f>O324-($O$324-$O$336)/12</f>
        <v>47284.248009058494</v>
      </c>
      <c r="P325" s="54"/>
      <c r="Q325" s="123">
        <f t="shared" si="134"/>
        <v>157660.73593052814</v>
      </c>
      <c r="R325" s="22"/>
      <c r="S325" s="145">
        <f>SUM($C$37:C325)</f>
        <v>389821.00862892607</v>
      </c>
      <c r="T325" s="127"/>
      <c r="U325" s="123">
        <f>SUM($CE$29:CE319)</f>
        <v>389821.00862892607</v>
      </c>
      <c r="V325" s="22"/>
      <c r="W325" s="144" t="str">
        <f>MONTHLYANALYSISWORKSHEET!P297</f>
        <v/>
      </c>
      <c r="X325" s="22"/>
      <c r="Y325" s="22"/>
      <c r="AD325" s="3" t="s">
        <v>45</v>
      </c>
      <c r="CC325">
        <f t="shared" si="121"/>
        <v>295</v>
      </c>
      <c r="CD325" s="2">
        <f t="shared" si="116"/>
        <v>4.4999999999999998E-2</v>
      </c>
      <c r="CE325" s="4">
        <f t="shared" si="117"/>
        <v>554.53738460544128</v>
      </c>
      <c r="CF325" s="1">
        <f t="shared" si="118"/>
        <v>2533.4265491294036</v>
      </c>
      <c r="CG325" s="4">
        <f t="shared" si="119"/>
        <v>0</v>
      </c>
      <c r="CH325" s="4">
        <f t="shared" si="135"/>
        <v>0</v>
      </c>
      <c r="CI325" s="4">
        <f t="shared" si="122"/>
        <v>1978.8891645239623</v>
      </c>
      <c r="CJ325" s="4">
        <f t="shared" si="120"/>
        <v>145897.74673026041</v>
      </c>
      <c r="CL325" s="129">
        <f t="shared" si="133"/>
        <v>606.64027386817679</v>
      </c>
      <c r="CM325" s="1">
        <f t="shared" si="130"/>
        <v>1266.7132745647018</v>
      </c>
      <c r="CN325" s="1">
        <f t="shared" si="131"/>
        <v>660.07300069652501</v>
      </c>
      <c r="CO325" s="129">
        <f t="shared" si="132"/>
        <v>349745.86136359331</v>
      </c>
      <c r="CP325" s="111">
        <f t="shared" si="114"/>
        <v>289</v>
      </c>
    </row>
    <row r="326" spans="1:94" x14ac:dyDescent="0.25">
      <c r="A326" s="111">
        <f t="shared" si="124"/>
        <v>290</v>
      </c>
      <c r="B326" s="112">
        <f t="shared" si="125"/>
        <v>4.4999999999999998E-2</v>
      </c>
      <c r="C326" s="113">
        <f t="shared" si="126"/>
        <v>591.22775973948046</v>
      </c>
      <c r="D326" s="114">
        <f t="shared" si="127"/>
        <v>2533.4265491294036</v>
      </c>
      <c r="E326" s="113">
        <f t="shared" si="111"/>
        <v>0</v>
      </c>
      <c r="F326" s="113"/>
      <c r="G326" s="113">
        <f t="shared" si="137"/>
        <v>0</v>
      </c>
      <c r="H326" s="113">
        <f t="shared" si="128"/>
        <v>1942.1987893899231</v>
      </c>
      <c r="I326" s="147">
        <f t="shared" si="129"/>
        <v>155718.53714113822</v>
      </c>
      <c r="J326" s="20"/>
      <c r="N326" s="131"/>
      <c r="O326" s="133">
        <f t="shared" ref="O326:O335" si="139">O325-($O$324-$O$336)/12</f>
        <v>44670.753664034324</v>
      </c>
      <c r="P326" s="54"/>
      <c r="Q326" s="123">
        <f t="shared" si="134"/>
        <v>155718.53714113822</v>
      </c>
      <c r="R326" s="22"/>
      <c r="S326" s="145">
        <f>SUM($C$37:C326)</f>
        <v>390412.23638866557</v>
      </c>
      <c r="T326" s="127"/>
      <c r="U326" s="123">
        <f>SUM($CE$29:CE320)</f>
        <v>390412.23638866557</v>
      </c>
      <c r="V326" s="22"/>
      <c r="W326" s="144" t="str">
        <f>MONTHLYANALYSISWORKSHEET!P298</f>
        <v/>
      </c>
      <c r="X326" s="22"/>
      <c r="Y326" s="22"/>
      <c r="AD326" s="3" t="s">
        <v>45</v>
      </c>
      <c r="CC326">
        <f t="shared" si="121"/>
        <v>296</v>
      </c>
      <c r="CD326" s="2">
        <f t="shared" si="116"/>
        <v>4.4999999999999998E-2</v>
      </c>
      <c r="CE326" s="4">
        <f t="shared" si="117"/>
        <v>547.11655023847652</v>
      </c>
      <c r="CF326" s="1">
        <f t="shared" si="118"/>
        <v>2533.4265491294036</v>
      </c>
      <c r="CG326" s="4">
        <f t="shared" si="119"/>
        <v>0</v>
      </c>
      <c r="CH326" s="4">
        <f t="shared" si="135"/>
        <v>0</v>
      </c>
      <c r="CI326" s="4">
        <f t="shared" si="122"/>
        <v>1986.3099988909271</v>
      </c>
      <c r="CJ326" s="4">
        <f t="shared" si="120"/>
        <v>143911.43673136947</v>
      </c>
      <c r="CL326" s="129">
        <f t="shared" si="133"/>
        <v>605.49752248572088</v>
      </c>
      <c r="CM326" s="1">
        <f t="shared" si="130"/>
        <v>1266.7132745647018</v>
      </c>
      <c r="CN326" s="1">
        <f t="shared" si="131"/>
        <v>661.21575207898093</v>
      </c>
      <c r="CO326" s="129">
        <f t="shared" si="132"/>
        <v>349084.64561151434</v>
      </c>
      <c r="CP326" s="111">
        <f t="shared" si="114"/>
        <v>290</v>
      </c>
    </row>
    <row r="327" spans="1:94" x14ac:dyDescent="0.25">
      <c r="A327" s="111">
        <f t="shared" si="124"/>
        <v>291</v>
      </c>
      <c r="B327" s="112">
        <f t="shared" si="125"/>
        <v>4.4999999999999998E-2</v>
      </c>
      <c r="C327" s="113">
        <f t="shared" si="126"/>
        <v>583.94451427926822</v>
      </c>
      <c r="D327" s="114">
        <f t="shared" si="127"/>
        <v>2533.4265491294036</v>
      </c>
      <c r="E327" s="113">
        <f t="shared" ref="E327:E390" si="140">IF(D327&lt;I326,IF(I326&lt;1,"",$E$12),IF(D327&lt;E326,0,D327-(I326+C327)))</f>
        <v>0</v>
      </c>
      <c r="F327" s="113"/>
      <c r="G327" s="113">
        <f t="shared" si="137"/>
        <v>0</v>
      </c>
      <c r="H327" s="113">
        <f t="shared" si="128"/>
        <v>1949.4820348501353</v>
      </c>
      <c r="I327" s="147">
        <f t="shared" si="129"/>
        <v>153769.05510628808</v>
      </c>
      <c r="J327" s="20"/>
      <c r="N327" s="131"/>
      <c r="O327" s="133">
        <f t="shared" si="139"/>
        <v>42057.259319010154</v>
      </c>
      <c r="P327" s="54"/>
      <c r="Q327" s="123">
        <f t="shared" si="134"/>
        <v>153769.05510628808</v>
      </c>
      <c r="R327" s="22"/>
      <c r="S327" s="145">
        <f>SUM($C$37:C327)</f>
        <v>390996.18090294482</v>
      </c>
      <c r="T327" s="127"/>
      <c r="U327" s="123">
        <f>SUM($CE$29:CE321)</f>
        <v>390996.18090294482</v>
      </c>
      <c r="V327" s="22"/>
      <c r="W327" s="144" t="str">
        <f>MONTHLYANALYSISWORKSHEET!P299</f>
        <v/>
      </c>
      <c r="X327" s="22"/>
      <c r="Y327" s="22"/>
      <c r="AD327" s="3" t="s">
        <v>45</v>
      </c>
      <c r="CC327">
        <f t="shared" si="121"/>
        <v>297</v>
      </c>
      <c r="CD327" s="2">
        <f t="shared" si="116"/>
        <v>4.4999999999999998E-2</v>
      </c>
      <c r="CE327" s="4">
        <f t="shared" si="117"/>
        <v>539.66788774263546</v>
      </c>
      <c r="CF327" s="1">
        <f t="shared" si="118"/>
        <v>2533.4265491294036</v>
      </c>
      <c r="CG327" s="4">
        <f t="shared" si="119"/>
        <v>0</v>
      </c>
      <c r="CH327" s="4">
        <f t="shared" si="135"/>
        <v>0</v>
      </c>
      <c r="CI327" s="4">
        <f t="shared" si="122"/>
        <v>1993.7586613867682</v>
      </c>
      <c r="CJ327" s="4">
        <f t="shared" si="120"/>
        <v>141917.67806998271</v>
      </c>
      <c r="CL327" s="129">
        <f t="shared" si="133"/>
        <v>604.35279271493414</v>
      </c>
      <c r="CM327" s="1">
        <f t="shared" si="130"/>
        <v>1266.7132745647018</v>
      </c>
      <c r="CN327" s="1">
        <f t="shared" si="131"/>
        <v>662.36048184976767</v>
      </c>
      <c r="CO327" s="129">
        <f t="shared" si="132"/>
        <v>348422.28512966458</v>
      </c>
      <c r="CP327" s="111">
        <f t="shared" si="114"/>
        <v>291</v>
      </c>
    </row>
    <row r="328" spans="1:94" x14ac:dyDescent="0.25">
      <c r="A328" s="111">
        <f t="shared" si="124"/>
        <v>292</v>
      </c>
      <c r="B328" s="112">
        <f t="shared" si="125"/>
        <v>4.4999999999999998E-2</v>
      </c>
      <c r="C328" s="113">
        <f t="shared" si="126"/>
        <v>576.63395664858024</v>
      </c>
      <c r="D328" s="114">
        <f t="shared" si="127"/>
        <v>2533.4265491294036</v>
      </c>
      <c r="E328" s="113">
        <f t="shared" si="140"/>
        <v>0</v>
      </c>
      <c r="F328" s="113"/>
      <c r="G328" s="113">
        <f t="shared" si="137"/>
        <v>0</v>
      </c>
      <c r="H328" s="113">
        <f t="shared" si="128"/>
        <v>1956.7925924808233</v>
      </c>
      <c r="I328" s="147">
        <f t="shared" si="129"/>
        <v>151812.26251380725</v>
      </c>
      <c r="J328" s="20"/>
      <c r="N328" s="131"/>
      <c r="O328" s="133">
        <f t="shared" si="139"/>
        <v>39443.764973985984</v>
      </c>
      <c r="P328" s="54"/>
      <c r="Q328" s="123">
        <f t="shared" si="134"/>
        <v>151812.26251380725</v>
      </c>
      <c r="R328" s="22"/>
      <c r="S328" s="145">
        <f>SUM($C$37:C328)</f>
        <v>391572.8148595934</v>
      </c>
      <c r="T328" s="127"/>
      <c r="U328" s="123">
        <f>SUM($CE$29:CE322)</f>
        <v>391572.8148595934</v>
      </c>
      <c r="V328" s="22"/>
      <c r="W328" s="144" t="str">
        <f>MONTHLYANALYSISWORKSHEET!P300</f>
        <v/>
      </c>
      <c r="X328" s="22"/>
      <c r="Y328" s="22"/>
      <c r="AD328" s="3" t="s">
        <v>45</v>
      </c>
      <c r="CC328">
        <f t="shared" si="121"/>
        <v>298</v>
      </c>
      <c r="CD328" s="2">
        <f t="shared" si="116"/>
        <v>4.4999999999999998E-2</v>
      </c>
      <c r="CE328" s="4">
        <f t="shared" si="117"/>
        <v>532.19129276243507</v>
      </c>
      <c r="CF328" s="1">
        <f t="shared" si="118"/>
        <v>2533.4265491294036</v>
      </c>
      <c r="CG328" s="4">
        <f t="shared" si="119"/>
        <v>0</v>
      </c>
      <c r="CH328" s="4">
        <f t="shared" si="135"/>
        <v>0</v>
      </c>
      <c r="CI328" s="4">
        <f t="shared" si="122"/>
        <v>2001.2352563669685</v>
      </c>
      <c r="CJ328" s="4">
        <f t="shared" si="120"/>
        <v>139916.44281361575</v>
      </c>
      <c r="CL328" s="129">
        <f t="shared" si="133"/>
        <v>603.20608113073172</v>
      </c>
      <c r="CM328" s="1">
        <f t="shared" si="130"/>
        <v>1266.7132745647018</v>
      </c>
      <c r="CN328" s="1">
        <f t="shared" si="131"/>
        <v>663.50719343397009</v>
      </c>
      <c r="CO328" s="129">
        <f t="shared" si="132"/>
        <v>347758.77793623059</v>
      </c>
      <c r="CP328" s="111">
        <f t="shared" si="114"/>
        <v>292</v>
      </c>
    </row>
    <row r="329" spans="1:94" x14ac:dyDescent="0.25">
      <c r="A329" s="111">
        <f t="shared" si="124"/>
        <v>293</v>
      </c>
      <c r="B329" s="112">
        <f t="shared" si="125"/>
        <v>4.4999999999999998E-2</v>
      </c>
      <c r="C329" s="113">
        <f t="shared" si="126"/>
        <v>569.29598442677707</v>
      </c>
      <c r="D329" s="114">
        <f t="shared" si="127"/>
        <v>2533.4265491294036</v>
      </c>
      <c r="E329" s="113">
        <f t="shared" si="140"/>
        <v>0</v>
      </c>
      <c r="F329" s="113"/>
      <c r="G329" s="113">
        <f t="shared" si="137"/>
        <v>0</v>
      </c>
      <c r="H329" s="113">
        <f t="shared" si="128"/>
        <v>1964.1305647026265</v>
      </c>
      <c r="I329" s="147">
        <f t="shared" si="129"/>
        <v>149848.13194910463</v>
      </c>
      <c r="J329" s="20"/>
      <c r="N329" s="131"/>
      <c r="O329" s="133">
        <f t="shared" si="139"/>
        <v>36830.270628961815</v>
      </c>
      <c r="P329" s="54"/>
      <c r="Q329" s="123">
        <f t="shared" si="134"/>
        <v>149848.13194910463</v>
      </c>
      <c r="R329" s="22"/>
      <c r="S329" s="145">
        <f>SUM($C$37:C329)</f>
        <v>392142.11084402021</v>
      </c>
      <c r="T329" s="127"/>
      <c r="U329" s="123">
        <f>SUM($CE$29:CE323)</f>
        <v>392142.11084402021</v>
      </c>
      <c r="V329" s="22"/>
      <c r="W329" s="144" t="str">
        <f>MONTHLYANALYSISWORKSHEET!P301</f>
        <v/>
      </c>
      <c r="X329" s="22"/>
      <c r="Y329" s="22"/>
      <c r="AD329" s="3" t="s">
        <v>45</v>
      </c>
      <c r="CC329">
        <f t="shared" si="121"/>
        <v>299</v>
      </c>
      <c r="CD329" s="2">
        <f t="shared" si="116"/>
        <v>4.4999999999999998E-2</v>
      </c>
      <c r="CE329" s="4">
        <f t="shared" si="117"/>
        <v>524.68666055105905</v>
      </c>
      <c r="CF329" s="1">
        <f t="shared" si="118"/>
        <v>2533.4265491294036</v>
      </c>
      <c r="CG329" s="4">
        <f t="shared" si="119"/>
        <v>0</v>
      </c>
      <c r="CH329" s="4">
        <f t="shared" si="135"/>
        <v>0</v>
      </c>
      <c r="CI329" s="4">
        <f t="shared" si="122"/>
        <v>2008.7398885783446</v>
      </c>
      <c r="CJ329" s="4">
        <f t="shared" si="120"/>
        <v>137907.70292503742</v>
      </c>
      <c r="CL329" s="129">
        <f t="shared" si="133"/>
        <v>602.05738430209919</v>
      </c>
      <c r="CM329" s="1">
        <f t="shared" si="130"/>
        <v>1266.7132745647018</v>
      </c>
      <c r="CN329" s="1">
        <f t="shared" si="131"/>
        <v>664.65589026260261</v>
      </c>
      <c r="CO329" s="129">
        <f t="shared" si="132"/>
        <v>347094.12204596796</v>
      </c>
      <c r="CP329" s="111">
        <f t="shared" si="114"/>
        <v>293</v>
      </c>
    </row>
    <row r="330" spans="1:94" x14ac:dyDescent="0.25">
      <c r="A330" s="111">
        <f t="shared" si="124"/>
        <v>294</v>
      </c>
      <c r="B330" s="112">
        <f t="shared" si="125"/>
        <v>4.4999999999999998E-2</v>
      </c>
      <c r="C330" s="113">
        <f t="shared" si="126"/>
        <v>561.93049480914226</v>
      </c>
      <c r="D330" s="114">
        <f t="shared" si="127"/>
        <v>2533.4265491294036</v>
      </c>
      <c r="E330" s="113">
        <f t="shared" si="140"/>
        <v>0</v>
      </c>
      <c r="F330" s="113"/>
      <c r="G330" s="113">
        <f t="shared" si="137"/>
        <v>0</v>
      </c>
      <c r="H330" s="113">
        <f t="shared" si="128"/>
        <v>1971.4960543202615</v>
      </c>
      <c r="I330" s="147">
        <f t="shared" si="129"/>
        <v>147876.63589478435</v>
      </c>
      <c r="J330" s="20"/>
      <c r="N330" s="131"/>
      <c r="O330" s="133">
        <f t="shared" si="139"/>
        <v>34216.776283937645</v>
      </c>
      <c r="P330" s="54"/>
      <c r="Q330" s="123">
        <f t="shared" si="134"/>
        <v>147876.63589478435</v>
      </c>
      <c r="R330" s="22"/>
      <c r="S330" s="145">
        <f>SUM($C$37:C330)</f>
        <v>392704.04133882932</v>
      </c>
      <c r="T330" s="127"/>
      <c r="U330" s="123">
        <f>SUM($CE$29:CE324)</f>
        <v>392704.04133882932</v>
      </c>
      <c r="V330" s="22"/>
      <c r="W330" s="144" t="str">
        <f>MONTHLYANALYSISWORKSHEET!P302</f>
        <v/>
      </c>
      <c r="X330" s="22"/>
      <c r="Y330" s="22"/>
      <c r="AD330" s="3" t="s">
        <v>45</v>
      </c>
      <c r="CC330">
        <f t="shared" si="121"/>
        <v>300</v>
      </c>
      <c r="CD330" s="2">
        <f t="shared" si="116"/>
        <v>4.4999999999999998E-2</v>
      </c>
      <c r="CE330" s="4">
        <f t="shared" si="117"/>
        <v>517.15388596889022</v>
      </c>
      <c r="CF330" s="1">
        <f t="shared" si="118"/>
        <v>2533.4265491294036</v>
      </c>
      <c r="CG330" s="4">
        <f t="shared" si="119"/>
        <v>0</v>
      </c>
      <c r="CH330" s="4">
        <f t="shared" si="135"/>
        <v>0</v>
      </c>
      <c r="CI330" s="4">
        <f t="shared" si="122"/>
        <v>2016.2726631605133</v>
      </c>
      <c r="CJ330" s="4">
        <f t="shared" si="120"/>
        <v>135891.4302618769</v>
      </c>
      <c r="CL330" s="129">
        <f t="shared" si="133"/>
        <v>600.90669879208201</v>
      </c>
      <c r="CM330" s="1">
        <f t="shared" si="130"/>
        <v>1266.7132745647018</v>
      </c>
      <c r="CN330" s="1">
        <f t="shared" si="131"/>
        <v>665.80657577261979</v>
      </c>
      <c r="CO330" s="129">
        <f t="shared" si="132"/>
        <v>346428.31547019532</v>
      </c>
      <c r="CP330" s="111">
        <f t="shared" si="114"/>
        <v>294</v>
      </c>
    </row>
    <row r="331" spans="1:94" x14ac:dyDescent="0.25">
      <c r="A331" s="111">
        <f t="shared" si="124"/>
        <v>295</v>
      </c>
      <c r="B331" s="112">
        <f t="shared" si="125"/>
        <v>4.4999999999999998E-2</v>
      </c>
      <c r="C331" s="113">
        <f t="shared" si="126"/>
        <v>554.53738460544128</v>
      </c>
      <c r="D331" s="114">
        <f t="shared" si="127"/>
        <v>2533.4265491294036</v>
      </c>
      <c r="E331" s="113">
        <f t="shared" si="140"/>
        <v>0</v>
      </c>
      <c r="F331" s="113"/>
      <c r="G331" s="113">
        <f t="shared" si="137"/>
        <v>0</v>
      </c>
      <c r="H331" s="113">
        <f t="shared" si="128"/>
        <v>1978.8891645239623</v>
      </c>
      <c r="I331" s="147">
        <f t="shared" si="129"/>
        <v>145897.74673026041</v>
      </c>
      <c r="J331" s="20"/>
      <c r="N331" s="131"/>
      <c r="O331" s="133">
        <f t="shared" si="139"/>
        <v>31603.281938913471</v>
      </c>
      <c r="P331" s="54"/>
      <c r="Q331" s="123">
        <f t="shared" si="134"/>
        <v>145897.74673026041</v>
      </c>
      <c r="R331" s="22"/>
      <c r="S331" s="145">
        <f>SUM($C$37:C331)</f>
        <v>393258.57872343477</v>
      </c>
      <c r="T331" s="127"/>
      <c r="U331" s="123">
        <f>SUM($CE$29:CE325)</f>
        <v>393258.57872343477</v>
      </c>
      <c r="V331" s="22"/>
      <c r="W331" s="144" t="str">
        <f>MONTHLYANALYSISWORKSHEET!P303</f>
        <v/>
      </c>
      <c r="X331" s="22"/>
      <c r="Y331" s="22"/>
      <c r="AD331" s="3" t="s">
        <v>45</v>
      </c>
      <c r="CC331">
        <f t="shared" si="121"/>
        <v>301</v>
      </c>
      <c r="CD331" s="2">
        <f t="shared" si="116"/>
        <v>4.4999999999999998E-2</v>
      </c>
      <c r="CE331" s="4">
        <f t="shared" si="117"/>
        <v>509.5928634820383</v>
      </c>
      <c r="CF331" s="1">
        <f t="shared" si="118"/>
        <v>2533.4265491294036</v>
      </c>
      <c r="CG331" s="4">
        <f t="shared" si="119"/>
        <v>0</v>
      </c>
      <c r="CH331" s="4">
        <f t="shared" si="135"/>
        <v>0</v>
      </c>
      <c r="CI331" s="4">
        <f t="shared" si="122"/>
        <v>2023.8336856473652</v>
      </c>
      <c r="CJ331" s="4">
        <f t="shared" si="120"/>
        <v>133867.59657622952</v>
      </c>
      <c r="CL331" s="129">
        <f t="shared" si="133"/>
        <v>599.75402115777558</v>
      </c>
      <c r="CM331" s="1">
        <f t="shared" si="130"/>
        <v>1266.7132745647018</v>
      </c>
      <c r="CN331" s="1">
        <f t="shared" si="131"/>
        <v>666.95925340692622</v>
      </c>
      <c r="CO331" s="129">
        <f t="shared" si="132"/>
        <v>345761.35621678841</v>
      </c>
      <c r="CP331" s="111">
        <f t="shared" si="114"/>
        <v>295</v>
      </c>
    </row>
    <row r="332" spans="1:94" x14ac:dyDescent="0.25">
      <c r="A332" s="111">
        <f t="shared" si="124"/>
        <v>296</v>
      </c>
      <c r="B332" s="112">
        <f t="shared" si="125"/>
        <v>4.4999999999999998E-2</v>
      </c>
      <c r="C332" s="113">
        <f t="shared" si="126"/>
        <v>547.11655023847652</v>
      </c>
      <c r="D332" s="114">
        <f t="shared" si="127"/>
        <v>2533.4265491294036</v>
      </c>
      <c r="E332" s="113">
        <f t="shared" si="140"/>
        <v>0</v>
      </c>
      <c r="F332" s="113"/>
      <c r="G332" s="113">
        <f t="shared" si="137"/>
        <v>0</v>
      </c>
      <c r="H332" s="113">
        <f t="shared" si="128"/>
        <v>1986.3099988909271</v>
      </c>
      <c r="I332" s="147">
        <f t="shared" si="129"/>
        <v>143911.43673136947</v>
      </c>
      <c r="J332" s="20"/>
      <c r="N332" s="131"/>
      <c r="O332" s="133">
        <f t="shared" si="139"/>
        <v>28989.787593889298</v>
      </c>
      <c r="P332" s="54"/>
      <c r="Q332" s="123">
        <f t="shared" si="134"/>
        <v>143911.43673136947</v>
      </c>
      <c r="R332" s="22"/>
      <c r="S332" s="145">
        <f>SUM($C$37:C332)</f>
        <v>393805.69527367322</v>
      </c>
      <c r="T332" s="127"/>
      <c r="U332" s="123">
        <f>SUM($CE$29:CE326)</f>
        <v>393805.69527367322</v>
      </c>
      <c r="V332" s="22"/>
      <c r="W332" s="144" t="str">
        <f>MONTHLYANALYSISWORKSHEET!P304</f>
        <v/>
      </c>
      <c r="X332" s="22"/>
      <c r="Y332" s="22"/>
      <c r="AD332" s="3" t="s">
        <v>45</v>
      </c>
      <c r="CC332">
        <f t="shared" si="121"/>
        <v>302</v>
      </c>
      <c r="CD332" s="2">
        <f t="shared" si="116"/>
        <v>4.4999999999999998E-2</v>
      </c>
      <c r="CE332" s="4">
        <f t="shared" si="117"/>
        <v>502.00348716086069</v>
      </c>
      <c r="CF332" s="1">
        <f t="shared" si="118"/>
        <v>2533.4265491294036</v>
      </c>
      <c r="CG332" s="4">
        <f t="shared" si="119"/>
        <v>0</v>
      </c>
      <c r="CH332" s="4">
        <f t="shared" si="135"/>
        <v>0</v>
      </c>
      <c r="CI332" s="4">
        <f t="shared" si="122"/>
        <v>2031.4230619685429</v>
      </c>
      <c r="CJ332" s="4">
        <f t="shared" si="120"/>
        <v>131836.17351426097</v>
      </c>
      <c r="CL332" s="129">
        <f t="shared" si="133"/>
        <v>598.59934795031484</v>
      </c>
      <c r="CM332" s="1">
        <f t="shared" si="130"/>
        <v>1266.7132745647018</v>
      </c>
      <c r="CN332" s="1">
        <f t="shared" si="131"/>
        <v>668.11392661438697</v>
      </c>
      <c r="CO332" s="129">
        <f t="shared" si="132"/>
        <v>345093.24229017401</v>
      </c>
      <c r="CP332" s="111">
        <f t="shared" si="114"/>
        <v>296</v>
      </c>
    </row>
    <row r="333" spans="1:94" x14ac:dyDescent="0.25">
      <c r="A333" s="111">
        <f t="shared" si="124"/>
        <v>297</v>
      </c>
      <c r="B333" s="112">
        <f t="shared" si="125"/>
        <v>4.4999999999999998E-2</v>
      </c>
      <c r="C333" s="113">
        <f t="shared" si="126"/>
        <v>539.66788774263546</v>
      </c>
      <c r="D333" s="114">
        <f t="shared" si="127"/>
        <v>2533.4265491294036</v>
      </c>
      <c r="E333" s="113">
        <f t="shared" si="140"/>
        <v>0</v>
      </c>
      <c r="F333" s="113"/>
      <c r="G333" s="113">
        <f t="shared" si="137"/>
        <v>0</v>
      </c>
      <c r="H333" s="113">
        <f t="shared" si="128"/>
        <v>1993.7586613867682</v>
      </c>
      <c r="I333" s="147">
        <f t="shared" si="129"/>
        <v>141917.67806998271</v>
      </c>
      <c r="J333" s="20"/>
      <c r="N333" s="131"/>
      <c r="O333" s="133">
        <f t="shared" si="139"/>
        <v>26376.293248865124</v>
      </c>
      <c r="P333" s="54"/>
      <c r="Q333" s="123">
        <f t="shared" si="134"/>
        <v>141917.67806998271</v>
      </c>
      <c r="R333" s="22"/>
      <c r="S333" s="145">
        <f>SUM($C$37:C333)</f>
        <v>394345.36316141585</v>
      </c>
      <c r="T333" s="127"/>
      <c r="U333" s="123">
        <f>SUM($CE$29:CE327)</f>
        <v>394345.36316141585</v>
      </c>
      <c r="V333" s="22"/>
      <c r="W333" s="144" t="str">
        <f>MONTHLYANALYSISWORKSHEET!P305</f>
        <v/>
      </c>
      <c r="X333" s="22"/>
      <c r="Y333" s="22"/>
      <c r="AD333" s="3" t="s">
        <v>45</v>
      </c>
      <c r="CC333">
        <f t="shared" si="121"/>
        <v>303</v>
      </c>
      <c r="CD333" s="2">
        <f t="shared" si="116"/>
        <v>4.4999999999999998E-2</v>
      </c>
      <c r="CE333" s="4">
        <f t="shared" si="117"/>
        <v>494.38565067847861</v>
      </c>
      <c r="CF333" s="1">
        <f t="shared" si="118"/>
        <v>2533.4265491294036</v>
      </c>
      <c r="CG333" s="4">
        <f t="shared" si="119"/>
        <v>0</v>
      </c>
      <c r="CH333" s="4">
        <f t="shared" si="135"/>
        <v>0</v>
      </c>
      <c r="CI333" s="4">
        <f t="shared" si="122"/>
        <v>2039.0408984509249</v>
      </c>
      <c r="CJ333" s="4">
        <f t="shared" si="120"/>
        <v>129797.13261581004</v>
      </c>
      <c r="CL333" s="129">
        <f t="shared" si="133"/>
        <v>597.44267571486375</v>
      </c>
      <c r="CM333" s="1">
        <f t="shared" si="130"/>
        <v>1266.7132745647018</v>
      </c>
      <c r="CN333" s="1">
        <f t="shared" si="131"/>
        <v>669.27059884983805</v>
      </c>
      <c r="CO333" s="129">
        <f t="shared" si="132"/>
        <v>344423.97169132414</v>
      </c>
      <c r="CP333" s="111">
        <f t="shared" si="114"/>
        <v>297</v>
      </c>
    </row>
    <row r="334" spans="1:94" x14ac:dyDescent="0.25">
      <c r="A334" s="111">
        <f t="shared" si="124"/>
        <v>298</v>
      </c>
      <c r="B334" s="112">
        <f t="shared" si="125"/>
        <v>4.4999999999999998E-2</v>
      </c>
      <c r="C334" s="113">
        <f t="shared" si="126"/>
        <v>532.19129276243507</v>
      </c>
      <c r="D334" s="114">
        <f t="shared" si="127"/>
        <v>2533.4265491294036</v>
      </c>
      <c r="E334" s="113">
        <f t="shared" si="140"/>
        <v>0</v>
      </c>
      <c r="F334" s="113"/>
      <c r="G334" s="113">
        <f t="shared" si="137"/>
        <v>0</v>
      </c>
      <c r="H334" s="113">
        <f t="shared" si="128"/>
        <v>2001.2352563669685</v>
      </c>
      <c r="I334" s="147">
        <f t="shared" si="129"/>
        <v>139916.44281361575</v>
      </c>
      <c r="J334" s="20"/>
      <c r="N334" s="131"/>
      <c r="O334" s="133">
        <f t="shared" si="139"/>
        <v>23762.798903840951</v>
      </c>
      <c r="P334" s="54"/>
      <c r="Q334" s="123">
        <f t="shared" si="134"/>
        <v>139916.44281361575</v>
      </c>
      <c r="R334" s="22"/>
      <c r="S334" s="145">
        <f>SUM($C$37:C334)</f>
        <v>394877.55445417826</v>
      </c>
      <c r="T334" s="127"/>
      <c r="U334" s="123">
        <f>SUM($CE$29:CE328)</f>
        <v>394877.55445417826</v>
      </c>
      <c r="V334" s="22"/>
      <c r="W334" s="144" t="str">
        <f>MONTHLYANALYSISWORKSHEET!P306</f>
        <v/>
      </c>
      <c r="X334" s="22"/>
      <c r="Y334" s="22"/>
      <c r="AD334" s="3" t="s">
        <v>45</v>
      </c>
      <c r="CC334">
        <f t="shared" si="121"/>
        <v>304</v>
      </c>
      <c r="CD334" s="2">
        <f t="shared" si="116"/>
        <v>4.4999999999999998E-2</v>
      </c>
      <c r="CE334" s="4">
        <f t="shared" si="117"/>
        <v>486.73924730928758</v>
      </c>
      <c r="CF334" s="1">
        <f t="shared" si="118"/>
        <v>2533.4265491294036</v>
      </c>
      <c r="CG334" s="4">
        <f t="shared" si="119"/>
        <v>0</v>
      </c>
      <c r="CH334" s="4">
        <f t="shared" si="135"/>
        <v>0</v>
      </c>
      <c r="CI334" s="4">
        <f t="shared" si="122"/>
        <v>2046.6873018201161</v>
      </c>
      <c r="CJ334" s="4">
        <f t="shared" si="120"/>
        <v>127750.44531398993</v>
      </c>
      <c r="CL334" s="129">
        <f t="shared" si="133"/>
        <v>596.28400099060491</v>
      </c>
      <c r="CM334" s="1">
        <f t="shared" si="130"/>
        <v>1266.7132745647018</v>
      </c>
      <c r="CN334" s="1">
        <f t="shared" si="131"/>
        <v>670.4292735740969</v>
      </c>
      <c r="CO334" s="129">
        <f t="shared" si="132"/>
        <v>343753.54241775005</v>
      </c>
      <c r="CP334" s="111">
        <f t="shared" si="114"/>
        <v>298</v>
      </c>
    </row>
    <row r="335" spans="1:94" x14ac:dyDescent="0.25">
      <c r="A335" s="111">
        <f t="shared" si="124"/>
        <v>299</v>
      </c>
      <c r="B335" s="112">
        <f t="shared" si="125"/>
        <v>4.4999999999999998E-2</v>
      </c>
      <c r="C335" s="113">
        <f t="shared" si="126"/>
        <v>524.68666055105905</v>
      </c>
      <c r="D335" s="114">
        <f t="shared" si="127"/>
        <v>2533.4265491294036</v>
      </c>
      <c r="E335" s="113">
        <f t="shared" si="140"/>
        <v>0</v>
      </c>
      <c r="F335" s="113"/>
      <c r="G335" s="113">
        <f t="shared" si="137"/>
        <v>0</v>
      </c>
      <c r="H335" s="113">
        <f t="shared" si="128"/>
        <v>2008.7398885783446</v>
      </c>
      <c r="I335" s="147">
        <f t="shared" si="129"/>
        <v>137907.70292503742</v>
      </c>
      <c r="J335" s="20"/>
      <c r="N335" s="131"/>
      <c r="O335" s="133">
        <f t="shared" si="139"/>
        <v>21149.304558816777</v>
      </c>
      <c r="P335" s="54"/>
      <c r="Q335" s="123">
        <f t="shared" si="134"/>
        <v>137907.70292503742</v>
      </c>
      <c r="R335" s="22"/>
      <c r="S335" s="145">
        <f>SUM($C$37:C335)</f>
        <v>395402.24111472932</v>
      </c>
      <c r="T335" s="127"/>
      <c r="U335" s="123">
        <f>SUM($CE$29:CE329)</f>
        <v>395402.24111472932</v>
      </c>
      <c r="V335" s="22"/>
      <c r="W335" s="144" t="str">
        <f>MONTHLYANALYSISWORKSHEET!P307</f>
        <v/>
      </c>
      <c r="X335" s="22"/>
      <c r="Y335" s="22"/>
      <c r="AD335" s="3" t="s">
        <v>45</v>
      </c>
      <c r="CC335">
        <f t="shared" si="121"/>
        <v>305</v>
      </c>
      <c r="CD335" s="2">
        <f t="shared" si="116"/>
        <v>4.4999999999999998E-2</v>
      </c>
      <c r="CE335" s="4">
        <f t="shared" si="117"/>
        <v>479.06416992746222</v>
      </c>
      <c r="CF335" s="1">
        <f t="shared" si="118"/>
        <v>2533.4265491294036</v>
      </c>
      <c r="CG335" s="4">
        <f t="shared" si="119"/>
        <v>0</v>
      </c>
      <c r="CH335" s="4">
        <f t="shared" si="135"/>
        <v>0</v>
      </c>
      <c r="CI335" s="4">
        <f t="shared" si="122"/>
        <v>2054.3623792019416</v>
      </c>
      <c r="CJ335" s="4">
        <f t="shared" si="120"/>
        <v>125696.08293478799</v>
      </c>
      <c r="CL335" s="129">
        <f t="shared" si="133"/>
        <v>595.12332031072981</v>
      </c>
      <c r="CM335" s="1">
        <f t="shared" si="130"/>
        <v>1266.7132745647018</v>
      </c>
      <c r="CN335" s="1">
        <f t="shared" si="131"/>
        <v>671.589954253972</v>
      </c>
      <c r="CO335" s="129">
        <f t="shared" si="132"/>
        <v>343081.95246349607</v>
      </c>
      <c r="CP335" s="111">
        <f t="shared" si="114"/>
        <v>299</v>
      </c>
    </row>
    <row r="336" spans="1:94" x14ac:dyDescent="0.25">
      <c r="A336" s="111">
        <f t="shared" si="124"/>
        <v>300</v>
      </c>
      <c r="B336" s="112">
        <f t="shared" si="125"/>
        <v>4.4999999999999998E-2</v>
      </c>
      <c r="C336" s="113">
        <f t="shared" si="126"/>
        <v>517.15388596889022</v>
      </c>
      <c r="D336" s="114">
        <f t="shared" si="127"/>
        <v>2533.4265491294036</v>
      </c>
      <c r="E336" s="113">
        <f t="shared" si="140"/>
        <v>0</v>
      </c>
      <c r="F336" s="113"/>
      <c r="G336" s="113">
        <f t="shared" si="137"/>
        <v>0</v>
      </c>
      <c r="H336" s="113">
        <f t="shared" si="128"/>
        <v>2016.2726631605133</v>
      </c>
      <c r="I336" s="147">
        <f t="shared" si="129"/>
        <v>135891.4302618769</v>
      </c>
      <c r="J336" s="20"/>
      <c r="N336" s="131">
        <v>25</v>
      </c>
      <c r="O336" s="133">
        <f>CO686</f>
        <v>18535.8102137926</v>
      </c>
      <c r="P336" s="54"/>
      <c r="Q336" s="123">
        <f t="shared" si="134"/>
        <v>135891.4302618769</v>
      </c>
      <c r="R336" s="22"/>
      <c r="S336" s="145">
        <f>SUM($C$37:C336)</f>
        <v>395919.39500069822</v>
      </c>
      <c r="T336" s="127">
        <v>25</v>
      </c>
      <c r="U336" s="123">
        <f>SUM($CE$29:CE330)</f>
        <v>395919.39500069822</v>
      </c>
      <c r="V336" s="22"/>
      <c r="W336" s="144" t="str">
        <f>MONTHLYANALYSISWORKSHEET!P308</f>
        <v/>
      </c>
      <c r="X336" s="22"/>
      <c r="Y336" s="22"/>
      <c r="AD336" s="3" t="s">
        <v>45</v>
      </c>
      <c r="CC336">
        <f t="shared" si="121"/>
        <v>306</v>
      </c>
      <c r="CD336" s="2">
        <f t="shared" si="116"/>
        <v>4.4999999999999998E-2</v>
      </c>
      <c r="CE336" s="4">
        <f t="shared" si="117"/>
        <v>471.36031100545489</v>
      </c>
      <c r="CF336" s="1">
        <f t="shared" si="118"/>
        <v>2533.4265491294036</v>
      </c>
      <c r="CG336" s="4">
        <f t="shared" si="119"/>
        <v>0</v>
      </c>
      <c r="CH336" s="4">
        <f t="shared" si="135"/>
        <v>0</v>
      </c>
      <c r="CI336" s="4">
        <f t="shared" si="122"/>
        <v>2062.0662381239486</v>
      </c>
      <c r="CJ336" s="4">
        <f t="shared" si="120"/>
        <v>123634.01669666404</v>
      </c>
      <c r="CL336" s="129">
        <f t="shared" si="133"/>
        <v>593.96063020242752</v>
      </c>
      <c r="CM336" s="1">
        <f t="shared" si="130"/>
        <v>1266.7132745647018</v>
      </c>
      <c r="CN336" s="1">
        <f t="shared" si="131"/>
        <v>672.75264436227428</v>
      </c>
      <c r="CO336" s="129">
        <f t="shared" si="132"/>
        <v>342409.19981913379</v>
      </c>
      <c r="CP336" s="111">
        <f t="shared" si="114"/>
        <v>300</v>
      </c>
    </row>
    <row r="337" spans="1:94" x14ac:dyDescent="0.25">
      <c r="A337" s="111">
        <f t="shared" si="124"/>
        <v>301</v>
      </c>
      <c r="B337" s="112">
        <f t="shared" si="125"/>
        <v>4.4999999999999998E-2</v>
      </c>
      <c r="C337" s="113">
        <f t="shared" si="126"/>
        <v>509.5928634820383</v>
      </c>
      <c r="D337" s="114">
        <f t="shared" si="127"/>
        <v>2533.4265491294036</v>
      </c>
      <c r="E337" s="113">
        <f t="shared" si="140"/>
        <v>0</v>
      </c>
      <c r="F337" s="113"/>
      <c r="G337" s="113">
        <f t="shared" si="137"/>
        <v>0</v>
      </c>
      <c r="H337" s="113">
        <f t="shared" si="128"/>
        <v>2023.8336856473652</v>
      </c>
      <c r="I337" s="147">
        <f t="shared" si="129"/>
        <v>133867.59657622952</v>
      </c>
      <c r="J337" s="20"/>
      <c r="N337" s="131"/>
      <c r="O337" s="133">
        <f>O336-($O$336-$O$348)/12</f>
        <v>16991.159362643215</v>
      </c>
      <c r="P337" s="54"/>
      <c r="Q337" s="123">
        <f t="shared" si="134"/>
        <v>133867.59657622952</v>
      </c>
      <c r="R337" s="22"/>
      <c r="S337" s="145">
        <f>SUM($C$37:C337)</f>
        <v>396428.98786418024</v>
      </c>
      <c r="T337" s="127"/>
      <c r="U337" s="123">
        <f>SUM($CE$29:CE331)</f>
        <v>396428.98786418024</v>
      </c>
      <c r="V337" s="22"/>
      <c r="W337" s="144" t="str">
        <f>MONTHLYANALYSISWORKSHEET!P309</f>
        <v/>
      </c>
      <c r="X337" s="22"/>
      <c r="Y337" s="22"/>
      <c r="AD337" s="3" t="s">
        <v>45</v>
      </c>
      <c r="CC337">
        <f t="shared" si="121"/>
        <v>307</v>
      </c>
      <c r="CD337" s="2">
        <f t="shared" si="116"/>
        <v>4.4999999999999998E-2</v>
      </c>
      <c r="CE337" s="4">
        <f t="shared" si="117"/>
        <v>463.62756261249007</v>
      </c>
      <c r="CF337" s="1">
        <f t="shared" si="118"/>
        <v>2533.4265491294036</v>
      </c>
      <c r="CG337" s="4">
        <f t="shared" si="119"/>
        <v>0</v>
      </c>
      <c r="CH337" s="4">
        <f t="shared" si="135"/>
        <v>0</v>
      </c>
      <c r="CI337" s="4">
        <f t="shared" si="122"/>
        <v>2069.7989865169134</v>
      </c>
      <c r="CJ337" s="4">
        <f t="shared" si="120"/>
        <v>121564.21771014713</v>
      </c>
      <c r="CL337" s="129">
        <f t="shared" si="133"/>
        <v>592.79592718687536</v>
      </c>
      <c r="CM337" s="1">
        <f t="shared" si="130"/>
        <v>1266.7132745647018</v>
      </c>
      <c r="CN337" s="1">
        <f t="shared" si="131"/>
        <v>673.91734737782645</v>
      </c>
      <c r="CO337" s="129">
        <f t="shared" si="132"/>
        <v>341735.28247175599</v>
      </c>
      <c r="CP337" s="111">
        <f t="shared" si="114"/>
        <v>301</v>
      </c>
    </row>
    <row r="338" spans="1:94" x14ac:dyDescent="0.25">
      <c r="A338" s="111">
        <f t="shared" si="124"/>
        <v>302</v>
      </c>
      <c r="B338" s="112">
        <f t="shared" si="125"/>
        <v>4.4999999999999998E-2</v>
      </c>
      <c r="C338" s="113">
        <f t="shared" si="126"/>
        <v>502.00348716086069</v>
      </c>
      <c r="D338" s="114">
        <f t="shared" si="127"/>
        <v>2533.4265491294036</v>
      </c>
      <c r="E338" s="113">
        <f t="shared" si="140"/>
        <v>0</v>
      </c>
      <c r="F338" s="113"/>
      <c r="G338" s="113">
        <f t="shared" si="137"/>
        <v>0</v>
      </c>
      <c r="H338" s="113">
        <f t="shared" si="128"/>
        <v>2031.4230619685429</v>
      </c>
      <c r="I338" s="147">
        <f t="shared" si="129"/>
        <v>131836.17351426097</v>
      </c>
      <c r="J338" s="20"/>
      <c r="N338" s="131"/>
      <c r="O338" s="133">
        <f t="shared" ref="O338:O347" si="141">O337-($O$336-$O$348)/12</f>
        <v>15446.508511493832</v>
      </c>
      <c r="P338" s="54"/>
      <c r="Q338" s="123">
        <f t="shared" si="134"/>
        <v>131836.17351426097</v>
      </c>
      <c r="R338" s="22"/>
      <c r="S338" s="145">
        <f>SUM($C$37:C338)</f>
        <v>396930.99135134107</v>
      </c>
      <c r="T338" s="127"/>
      <c r="U338" s="123">
        <f>SUM($CE$29:CE332)</f>
        <v>396930.99135134107</v>
      </c>
      <c r="V338" s="22"/>
      <c r="W338" s="144" t="str">
        <f>MONTHLYANALYSISWORKSHEET!P310</f>
        <v/>
      </c>
      <c r="X338" s="22"/>
      <c r="Y338" s="22"/>
      <c r="AD338" s="3" t="s">
        <v>45</v>
      </c>
      <c r="CC338">
        <f t="shared" si="121"/>
        <v>308</v>
      </c>
      <c r="CD338" s="2">
        <f t="shared" si="116"/>
        <v>4.4999999999999998E-2</v>
      </c>
      <c r="CE338" s="4">
        <f t="shared" si="117"/>
        <v>455.86581641305173</v>
      </c>
      <c r="CF338" s="1">
        <f t="shared" si="118"/>
        <v>2533.4265491294036</v>
      </c>
      <c r="CG338" s="4">
        <f t="shared" si="119"/>
        <v>0</v>
      </c>
      <c r="CH338" s="4">
        <f t="shared" si="135"/>
        <v>0</v>
      </c>
      <c r="CI338" s="4">
        <f t="shared" si="122"/>
        <v>2077.560732716352</v>
      </c>
      <c r="CJ338" s="4">
        <f t="shared" si="120"/>
        <v>119486.65697743079</v>
      </c>
      <c r="CL338" s="129">
        <f t="shared" si="133"/>
        <v>591.6292077792275</v>
      </c>
      <c r="CM338" s="1">
        <f t="shared" si="130"/>
        <v>1266.7132745647018</v>
      </c>
      <c r="CN338" s="1">
        <f t="shared" si="131"/>
        <v>675.08406678547431</v>
      </c>
      <c r="CO338" s="129">
        <f t="shared" si="132"/>
        <v>341060.19840497052</v>
      </c>
      <c r="CP338" s="111">
        <f t="shared" si="114"/>
        <v>302</v>
      </c>
    </row>
    <row r="339" spans="1:94" x14ac:dyDescent="0.25">
      <c r="A339" s="111">
        <f t="shared" si="124"/>
        <v>303</v>
      </c>
      <c r="B339" s="112">
        <f t="shared" si="125"/>
        <v>4.4999999999999998E-2</v>
      </c>
      <c r="C339" s="113">
        <f t="shared" si="126"/>
        <v>494.38565067847861</v>
      </c>
      <c r="D339" s="114">
        <f t="shared" si="127"/>
        <v>2533.4265491294036</v>
      </c>
      <c r="E339" s="113">
        <f t="shared" si="140"/>
        <v>0</v>
      </c>
      <c r="F339" s="113"/>
      <c r="G339" s="113">
        <f t="shared" si="137"/>
        <v>0</v>
      </c>
      <c r="H339" s="113">
        <f t="shared" si="128"/>
        <v>2039.0408984509249</v>
      </c>
      <c r="I339" s="147">
        <f t="shared" si="129"/>
        <v>129797.13261581004</v>
      </c>
      <c r="J339" s="20"/>
      <c r="N339" s="131"/>
      <c r="O339" s="133">
        <f t="shared" si="141"/>
        <v>13901.857660344449</v>
      </c>
      <c r="P339" s="54"/>
      <c r="Q339" s="123">
        <f t="shared" si="134"/>
        <v>129797.13261581004</v>
      </c>
      <c r="R339" s="22"/>
      <c r="S339" s="145">
        <f>SUM($C$37:C339)</f>
        <v>397425.37700201955</v>
      </c>
      <c r="T339" s="127"/>
      <c r="U339" s="123">
        <f>SUM($CE$29:CE333)</f>
        <v>397425.37700201955</v>
      </c>
      <c r="V339" s="22"/>
      <c r="W339" s="144" t="str">
        <f>MONTHLYANALYSISWORKSHEET!P311</f>
        <v/>
      </c>
      <c r="X339" s="22"/>
      <c r="Y339" s="22"/>
      <c r="AD339" s="3" t="s">
        <v>45</v>
      </c>
      <c r="CC339">
        <f t="shared" si="121"/>
        <v>309</v>
      </c>
      <c r="CD339" s="2">
        <f t="shared" si="116"/>
        <v>4.4999999999999998E-2</v>
      </c>
      <c r="CE339" s="4">
        <f t="shared" si="117"/>
        <v>448.07496366536537</v>
      </c>
      <c r="CF339" s="1">
        <f t="shared" si="118"/>
        <v>2533.4265491294036</v>
      </c>
      <c r="CG339" s="4">
        <f t="shared" si="119"/>
        <v>0</v>
      </c>
      <c r="CH339" s="4">
        <f t="shared" si="135"/>
        <v>0</v>
      </c>
      <c r="CI339" s="4">
        <f t="shared" si="122"/>
        <v>2085.3515854640382</v>
      </c>
      <c r="CJ339" s="4">
        <f t="shared" si="120"/>
        <v>117401.30539196674</v>
      </c>
      <c r="CL339" s="129">
        <f t="shared" si="133"/>
        <v>590.46046848860522</v>
      </c>
      <c r="CM339" s="1">
        <f t="shared" si="130"/>
        <v>1266.7132745647018</v>
      </c>
      <c r="CN339" s="1">
        <f t="shared" si="131"/>
        <v>676.25280607609659</v>
      </c>
      <c r="CO339" s="129">
        <f t="shared" si="132"/>
        <v>340383.94559889444</v>
      </c>
      <c r="CP339" s="111">
        <f t="shared" si="114"/>
        <v>303</v>
      </c>
    </row>
    <row r="340" spans="1:94" x14ac:dyDescent="0.25">
      <c r="A340" s="111">
        <f t="shared" si="124"/>
        <v>304</v>
      </c>
      <c r="B340" s="112">
        <f t="shared" si="125"/>
        <v>4.4999999999999998E-2</v>
      </c>
      <c r="C340" s="113">
        <f t="shared" si="126"/>
        <v>486.73924730928758</v>
      </c>
      <c r="D340" s="114">
        <f t="shared" si="127"/>
        <v>2533.4265491294036</v>
      </c>
      <c r="E340" s="113">
        <f t="shared" si="140"/>
        <v>0</v>
      </c>
      <c r="F340" s="113"/>
      <c r="G340" s="113">
        <f t="shared" si="137"/>
        <v>0</v>
      </c>
      <c r="H340" s="113">
        <f t="shared" si="128"/>
        <v>2046.6873018201161</v>
      </c>
      <c r="I340" s="147">
        <f t="shared" si="129"/>
        <v>127750.44531398993</v>
      </c>
      <c r="J340" s="20"/>
      <c r="N340" s="131"/>
      <c r="O340" s="133">
        <f t="shared" si="141"/>
        <v>12357.206809195066</v>
      </c>
      <c r="P340" s="54"/>
      <c r="Q340" s="123">
        <f t="shared" si="134"/>
        <v>127750.44531398993</v>
      </c>
      <c r="R340" s="22"/>
      <c r="S340" s="145">
        <f>SUM($C$37:C340)</f>
        <v>397912.11624932883</v>
      </c>
      <c r="T340" s="127"/>
      <c r="U340" s="123">
        <f>SUM($CE$29:CE334)</f>
        <v>397912.11624932883</v>
      </c>
      <c r="V340" s="22"/>
      <c r="W340" s="144" t="str">
        <f>MONTHLYANALYSISWORKSHEET!P312</f>
        <v/>
      </c>
      <c r="X340" s="22"/>
      <c r="Y340" s="22"/>
      <c r="AD340" s="3" t="s">
        <v>45</v>
      </c>
      <c r="CC340">
        <f t="shared" si="121"/>
        <v>310</v>
      </c>
      <c r="CD340" s="2">
        <f t="shared" si="116"/>
        <v>4.4999999999999998E-2</v>
      </c>
      <c r="CE340" s="4">
        <f t="shared" si="117"/>
        <v>440.25489521987521</v>
      </c>
      <c r="CF340" s="1">
        <f t="shared" si="118"/>
        <v>2533.4265491294036</v>
      </c>
      <c r="CG340" s="4">
        <f t="shared" si="119"/>
        <v>0</v>
      </c>
      <c r="CH340" s="4">
        <f t="shared" si="135"/>
        <v>0</v>
      </c>
      <c r="CI340" s="4">
        <f t="shared" si="122"/>
        <v>2093.1716539095282</v>
      </c>
      <c r="CJ340" s="4">
        <f t="shared" si="120"/>
        <v>115308.13373805722</v>
      </c>
      <c r="CL340" s="129">
        <f t="shared" si="133"/>
        <v>589.28970581808596</v>
      </c>
      <c r="CM340" s="1">
        <f t="shared" si="130"/>
        <v>1266.7132745647018</v>
      </c>
      <c r="CN340" s="1">
        <f t="shared" si="131"/>
        <v>677.42356874661584</v>
      </c>
      <c r="CO340" s="129">
        <f t="shared" si="132"/>
        <v>339706.52203014784</v>
      </c>
      <c r="CP340" s="111">
        <f t="shared" si="114"/>
        <v>304</v>
      </c>
    </row>
    <row r="341" spans="1:94" x14ac:dyDescent="0.25">
      <c r="A341" s="111">
        <f t="shared" si="124"/>
        <v>305</v>
      </c>
      <c r="B341" s="112">
        <f t="shared" si="125"/>
        <v>4.4999999999999998E-2</v>
      </c>
      <c r="C341" s="113">
        <f t="shared" si="126"/>
        <v>479.06416992746222</v>
      </c>
      <c r="D341" s="114">
        <f t="shared" si="127"/>
        <v>2533.4265491294036</v>
      </c>
      <c r="E341" s="113">
        <f t="shared" si="140"/>
        <v>0</v>
      </c>
      <c r="F341" s="113"/>
      <c r="G341" s="113">
        <f t="shared" si="137"/>
        <v>0</v>
      </c>
      <c r="H341" s="113">
        <f t="shared" si="128"/>
        <v>2054.3623792019416</v>
      </c>
      <c r="I341" s="147">
        <f t="shared" si="129"/>
        <v>125696.08293478799</v>
      </c>
      <c r="J341" s="20"/>
      <c r="N341" s="131"/>
      <c r="O341" s="133">
        <f t="shared" si="141"/>
        <v>10812.555958045683</v>
      </c>
      <c r="P341" s="54"/>
      <c r="Q341" s="123">
        <f t="shared" si="134"/>
        <v>125696.08293478799</v>
      </c>
      <c r="R341" s="22"/>
      <c r="S341" s="145">
        <f>SUM($C$37:C341)</f>
        <v>398391.18041925627</v>
      </c>
      <c r="T341" s="127"/>
      <c r="U341" s="123">
        <f>SUM($CE$29:CE335)</f>
        <v>398391.18041925627</v>
      </c>
      <c r="V341" s="22"/>
      <c r="W341" s="144" t="str">
        <f>MONTHLYANALYSISWORKSHEET!P313</f>
        <v/>
      </c>
      <c r="X341" s="22"/>
      <c r="Y341" s="22"/>
      <c r="AD341" s="3" t="s">
        <v>45</v>
      </c>
      <c r="CC341">
        <f t="shared" si="121"/>
        <v>311</v>
      </c>
      <c r="CD341" s="2">
        <f t="shared" si="116"/>
        <v>4.4999999999999998E-2</v>
      </c>
      <c r="CE341" s="4">
        <f t="shared" si="117"/>
        <v>432.40550151771453</v>
      </c>
      <c r="CF341" s="1">
        <f t="shared" si="118"/>
        <v>2533.4265491294036</v>
      </c>
      <c r="CG341" s="4">
        <f t="shared" si="119"/>
        <v>0</v>
      </c>
      <c r="CH341" s="4">
        <f t="shared" si="135"/>
        <v>0</v>
      </c>
      <c r="CI341" s="4">
        <f t="shared" si="122"/>
        <v>2101.021047611689</v>
      </c>
      <c r="CJ341" s="4">
        <f t="shared" si="120"/>
        <v>113207.11269044553</v>
      </c>
      <c r="CL341" s="129">
        <f t="shared" si="133"/>
        <v>588.11691626469349</v>
      </c>
      <c r="CM341" s="1">
        <f t="shared" si="130"/>
        <v>1266.7132745647018</v>
      </c>
      <c r="CN341" s="1">
        <f t="shared" si="131"/>
        <v>678.59635830000832</v>
      </c>
      <c r="CO341" s="129">
        <f t="shared" si="132"/>
        <v>339027.92567184783</v>
      </c>
      <c r="CP341" s="111">
        <f t="shared" si="114"/>
        <v>305</v>
      </c>
    </row>
    <row r="342" spans="1:94" x14ac:dyDescent="0.25">
      <c r="A342" s="111">
        <f t="shared" si="124"/>
        <v>306</v>
      </c>
      <c r="B342" s="112">
        <f t="shared" si="125"/>
        <v>4.4999999999999998E-2</v>
      </c>
      <c r="C342" s="113">
        <f t="shared" si="126"/>
        <v>471.36031100545489</v>
      </c>
      <c r="D342" s="114">
        <f t="shared" si="127"/>
        <v>2533.4265491294036</v>
      </c>
      <c r="E342" s="113">
        <f t="shared" si="140"/>
        <v>0</v>
      </c>
      <c r="F342" s="113"/>
      <c r="G342" s="113">
        <f t="shared" si="137"/>
        <v>0</v>
      </c>
      <c r="H342" s="113">
        <f t="shared" si="128"/>
        <v>2062.0662381239486</v>
      </c>
      <c r="I342" s="147">
        <f t="shared" si="129"/>
        <v>123634.01669666404</v>
      </c>
      <c r="J342" s="20"/>
      <c r="N342" s="131"/>
      <c r="O342" s="133">
        <f t="shared" si="141"/>
        <v>9267.9051068962999</v>
      </c>
      <c r="P342" s="54"/>
      <c r="Q342" s="123">
        <f t="shared" si="134"/>
        <v>123634.01669666404</v>
      </c>
      <c r="R342" s="22"/>
      <c r="S342" s="145">
        <f>SUM($C$37:C342)</f>
        <v>398862.54073026171</v>
      </c>
      <c r="T342" s="127"/>
      <c r="U342" s="123">
        <f>SUM($CE$29:CE336)</f>
        <v>398862.54073026171</v>
      </c>
      <c r="V342" s="22"/>
      <c r="W342" s="144" t="str">
        <f>MONTHLYANALYSISWORKSHEET!P314</f>
        <v/>
      </c>
      <c r="X342" s="22"/>
      <c r="Y342" s="22"/>
      <c r="AD342" s="3" t="s">
        <v>45</v>
      </c>
      <c r="CC342">
        <f t="shared" si="121"/>
        <v>312</v>
      </c>
      <c r="CD342" s="2">
        <f t="shared" si="116"/>
        <v>4.4999999999999998E-2</v>
      </c>
      <c r="CE342" s="4">
        <f t="shared" si="117"/>
        <v>424.52667258917069</v>
      </c>
      <c r="CF342" s="1">
        <f t="shared" si="118"/>
        <v>2533.4265491294036</v>
      </c>
      <c r="CG342" s="4">
        <f t="shared" si="119"/>
        <v>0</v>
      </c>
      <c r="CH342" s="4">
        <f t="shared" si="135"/>
        <v>0</v>
      </c>
      <c r="CI342" s="4">
        <f t="shared" si="122"/>
        <v>2108.899876540233</v>
      </c>
      <c r="CJ342" s="4">
        <f t="shared" si="120"/>
        <v>111098.21281390529</v>
      </c>
      <c r="CL342" s="129">
        <f t="shared" si="133"/>
        <v>586.94209631938656</v>
      </c>
      <c r="CM342" s="1">
        <f t="shared" si="130"/>
        <v>1266.7132745647018</v>
      </c>
      <c r="CN342" s="1">
        <f t="shared" si="131"/>
        <v>679.77117824531524</v>
      </c>
      <c r="CO342" s="129">
        <f t="shared" si="132"/>
        <v>338348.15449360252</v>
      </c>
      <c r="CP342" s="111">
        <f t="shared" si="114"/>
        <v>306</v>
      </c>
    </row>
    <row r="343" spans="1:94" x14ac:dyDescent="0.25">
      <c r="A343" s="111">
        <f t="shared" si="124"/>
        <v>307</v>
      </c>
      <c r="B343" s="112">
        <f t="shared" si="125"/>
        <v>4.4999999999999998E-2</v>
      </c>
      <c r="C343" s="113">
        <f t="shared" si="126"/>
        <v>463.62756261249007</v>
      </c>
      <c r="D343" s="114">
        <f t="shared" si="127"/>
        <v>2533.4265491294036</v>
      </c>
      <c r="E343" s="113">
        <f t="shared" si="140"/>
        <v>0</v>
      </c>
      <c r="F343" s="113"/>
      <c r="G343" s="113">
        <f t="shared" si="137"/>
        <v>0</v>
      </c>
      <c r="H343" s="113">
        <f t="shared" si="128"/>
        <v>2069.7989865169134</v>
      </c>
      <c r="I343" s="147">
        <f t="shared" si="129"/>
        <v>121564.21771014713</v>
      </c>
      <c r="J343" s="20"/>
      <c r="N343" s="131"/>
      <c r="O343" s="133">
        <f t="shared" si="141"/>
        <v>7723.2542557469169</v>
      </c>
      <c r="P343" s="54"/>
      <c r="Q343" s="123">
        <f t="shared" si="134"/>
        <v>121564.21771014713</v>
      </c>
      <c r="R343" s="22"/>
      <c r="S343" s="145">
        <f>SUM($C$37:C343)</f>
        <v>399326.16829287418</v>
      </c>
      <c r="T343" s="127"/>
      <c r="U343" s="123">
        <f>SUM($CE$29:CE337)</f>
        <v>399326.16829287418</v>
      </c>
      <c r="V343" s="22"/>
      <c r="W343" s="144" t="str">
        <f>MONTHLYANALYSISWORKSHEET!P315</f>
        <v/>
      </c>
      <c r="X343" s="22"/>
      <c r="Y343" s="22"/>
      <c r="AD343" s="3" t="s">
        <v>45</v>
      </c>
      <c r="CC343">
        <f t="shared" si="121"/>
        <v>313</v>
      </c>
      <c r="CD343" s="2">
        <f t="shared" si="116"/>
        <v>4.4999999999999998E-2</v>
      </c>
      <c r="CE343" s="4">
        <f t="shared" si="117"/>
        <v>416.61829805214478</v>
      </c>
      <c r="CF343" s="1">
        <f t="shared" si="118"/>
        <v>2533.4265491294036</v>
      </c>
      <c r="CG343" s="4">
        <f t="shared" si="119"/>
        <v>0</v>
      </c>
      <c r="CH343" s="4">
        <f t="shared" si="135"/>
        <v>0</v>
      </c>
      <c r="CI343" s="4">
        <f t="shared" si="122"/>
        <v>2116.8082510772588</v>
      </c>
      <c r="CJ343" s="4">
        <f t="shared" si="120"/>
        <v>108981.40456282803</v>
      </c>
      <c r="CL343" s="129">
        <f t="shared" si="133"/>
        <v>585.76524246704935</v>
      </c>
      <c r="CM343" s="1">
        <f t="shared" si="130"/>
        <v>1266.7132745647018</v>
      </c>
      <c r="CN343" s="1">
        <f t="shared" si="131"/>
        <v>680.94803209765246</v>
      </c>
      <c r="CO343" s="129">
        <f t="shared" si="132"/>
        <v>337667.20646150486</v>
      </c>
      <c r="CP343" s="111">
        <f t="shared" si="114"/>
        <v>307</v>
      </c>
    </row>
    <row r="344" spans="1:94" x14ac:dyDescent="0.25">
      <c r="A344" s="111">
        <f t="shared" si="124"/>
        <v>308</v>
      </c>
      <c r="B344" s="112">
        <f t="shared" si="125"/>
        <v>4.4999999999999998E-2</v>
      </c>
      <c r="C344" s="113">
        <f t="shared" si="126"/>
        <v>455.86581641305173</v>
      </c>
      <c r="D344" s="114">
        <f t="shared" si="127"/>
        <v>2533.4265491294036</v>
      </c>
      <c r="E344" s="113">
        <f t="shared" si="140"/>
        <v>0</v>
      </c>
      <c r="F344" s="113"/>
      <c r="G344" s="113">
        <f t="shared" si="137"/>
        <v>0</v>
      </c>
      <c r="H344" s="113">
        <f t="shared" si="128"/>
        <v>2077.560732716352</v>
      </c>
      <c r="I344" s="147">
        <f t="shared" si="129"/>
        <v>119486.65697743079</v>
      </c>
      <c r="J344" s="20"/>
      <c r="N344" s="131"/>
      <c r="O344" s="133">
        <f t="shared" si="141"/>
        <v>6178.6034045975339</v>
      </c>
      <c r="P344" s="54"/>
      <c r="Q344" s="123">
        <f t="shared" si="134"/>
        <v>119486.65697743079</v>
      </c>
      <c r="R344" s="22"/>
      <c r="S344" s="145">
        <f>SUM($C$37:C344)</f>
        <v>399782.03410928725</v>
      </c>
      <c r="T344" s="127"/>
      <c r="U344" s="123">
        <f>SUM($CE$29:CE338)</f>
        <v>399782.03410928725</v>
      </c>
      <c r="V344" s="22"/>
      <c r="W344" s="144" t="str">
        <f>MONTHLYANALYSISWORKSHEET!P316</f>
        <v/>
      </c>
      <c r="X344" s="22"/>
      <c r="Y344" s="22"/>
      <c r="AD344" s="3" t="s">
        <v>45</v>
      </c>
      <c r="CC344">
        <f t="shared" si="121"/>
        <v>314</v>
      </c>
      <c r="CD344" s="2">
        <f t="shared" si="116"/>
        <v>4.4999999999999998E-2</v>
      </c>
      <c r="CE344" s="4">
        <f t="shared" si="117"/>
        <v>408.68026711060503</v>
      </c>
      <c r="CF344" s="1">
        <f t="shared" si="118"/>
        <v>2533.4265491294036</v>
      </c>
      <c r="CG344" s="4">
        <f t="shared" si="119"/>
        <v>0</v>
      </c>
      <c r="CH344" s="4">
        <f t="shared" si="135"/>
        <v>0</v>
      </c>
      <c r="CI344" s="4">
        <f t="shared" si="122"/>
        <v>2124.7462820187984</v>
      </c>
      <c r="CJ344" s="4">
        <f t="shared" si="120"/>
        <v>106856.65828080924</v>
      </c>
      <c r="CL344" s="129">
        <f t="shared" si="133"/>
        <v>584.58635118648021</v>
      </c>
      <c r="CM344" s="1">
        <f t="shared" si="130"/>
        <v>1266.7132745647018</v>
      </c>
      <c r="CN344" s="1">
        <f t="shared" si="131"/>
        <v>682.12692337822159</v>
      </c>
      <c r="CO344" s="129">
        <f t="shared" si="132"/>
        <v>336985.07953812665</v>
      </c>
      <c r="CP344" s="111">
        <f t="shared" si="114"/>
        <v>308</v>
      </c>
    </row>
    <row r="345" spans="1:94" x14ac:dyDescent="0.25">
      <c r="A345" s="111">
        <f t="shared" si="124"/>
        <v>309</v>
      </c>
      <c r="B345" s="112">
        <f t="shared" si="125"/>
        <v>4.4999999999999998E-2</v>
      </c>
      <c r="C345" s="113">
        <f t="shared" si="126"/>
        <v>448.07496366536537</v>
      </c>
      <c r="D345" s="114">
        <f t="shared" si="127"/>
        <v>2533.4265491294036</v>
      </c>
      <c r="E345" s="113">
        <f t="shared" si="140"/>
        <v>0</v>
      </c>
      <c r="F345" s="113"/>
      <c r="G345" s="113">
        <f t="shared" si="137"/>
        <v>0</v>
      </c>
      <c r="H345" s="113">
        <f t="shared" si="128"/>
        <v>2085.3515854640382</v>
      </c>
      <c r="I345" s="147">
        <f t="shared" si="129"/>
        <v>117401.30539196674</v>
      </c>
      <c r="J345" s="20"/>
      <c r="N345" s="131"/>
      <c r="O345" s="133">
        <f t="shared" si="141"/>
        <v>4633.9525534481509</v>
      </c>
      <c r="P345" s="54"/>
      <c r="Q345" s="123">
        <f t="shared" si="134"/>
        <v>117401.30539196674</v>
      </c>
      <c r="R345" s="22"/>
      <c r="S345" s="145">
        <f>SUM($C$37:C345)</f>
        <v>400230.10907295265</v>
      </c>
      <c r="T345" s="127"/>
      <c r="U345" s="123">
        <f>SUM($CE$29:CE339)</f>
        <v>400230.10907295265</v>
      </c>
      <c r="V345" s="22"/>
      <c r="W345" s="144" t="str">
        <f>MONTHLYANALYSISWORKSHEET!P317</f>
        <v/>
      </c>
      <c r="X345" s="22"/>
      <c r="Y345" s="22"/>
      <c r="AD345" s="3" t="s">
        <v>45</v>
      </c>
      <c r="CC345">
        <f t="shared" si="121"/>
        <v>315</v>
      </c>
      <c r="CD345" s="2">
        <f t="shared" si="116"/>
        <v>4.4999999999999998E-2</v>
      </c>
      <c r="CE345" s="4">
        <f t="shared" si="117"/>
        <v>400.71246855303463</v>
      </c>
      <c r="CF345" s="1">
        <f t="shared" si="118"/>
        <v>2533.4265491294036</v>
      </c>
      <c r="CG345" s="4">
        <f t="shared" si="119"/>
        <v>0</v>
      </c>
      <c r="CH345" s="4">
        <f t="shared" si="135"/>
        <v>0</v>
      </c>
      <c r="CI345" s="4">
        <f t="shared" si="122"/>
        <v>2132.7140805763688</v>
      </c>
      <c r="CJ345" s="4">
        <f t="shared" si="120"/>
        <v>104723.94420023287</v>
      </c>
      <c r="CL345" s="129">
        <f t="shared" si="133"/>
        <v>583.40541895038166</v>
      </c>
      <c r="CM345" s="1">
        <f t="shared" si="130"/>
        <v>1266.7132745647018</v>
      </c>
      <c r="CN345" s="1">
        <f t="shared" si="131"/>
        <v>683.30785561432015</v>
      </c>
      <c r="CO345" s="129">
        <f t="shared" si="132"/>
        <v>336301.77168251231</v>
      </c>
      <c r="CP345" s="111">
        <f t="shared" ref="CP345:CP408" si="142">IF(CO344&lt;1,"",CP344+1)</f>
        <v>309</v>
      </c>
    </row>
    <row r="346" spans="1:94" x14ac:dyDescent="0.25">
      <c r="A346" s="111">
        <f t="shared" si="124"/>
        <v>310</v>
      </c>
      <c r="B346" s="112">
        <f t="shared" si="125"/>
        <v>4.4999999999999998E-2</v>
      </c>
      <c r="C346" s="113">
        <f t="shared" si="126"/>
        <v>440.25489521987521</v>
      </c>
      <c r="D346" s="114">
        <f t="shared" si="127"/>
        <v>2533.4265491294036</v>
      </c>
      <c r="E346" s="113">
        <f t="shared" si="140"/>
        <v>0</v>
      </c>
      <c r="F346" s="113"/>
      <c r="G346" s="113">
        <f t="shared" ref="G346:G377" si="143">IF(G334 &gt; 1, IF(I345&lt;$E$13,(I345-D346+C346),G334), 0)</f>
        <v>0</v>
      </c>
      <c r="H346" s="113">
        <f t="shared" si="128"/>
        <v>2093.1716539095282</v>
      </c>
      <c r="I346" s="147">
        <f t="shared" si="129"/>
        <v>115308.13373805722</v>
      </c>
      <c r="J346" s="20"/>
      <c r="N346" s="131"/>
      <c r="O346" s="133">
        <f t="shared" si="141"/>
        <v>3089.3017022987679</v>
      </c>
      <c r="P346" s="54"/>
      <c r="Q346" s="123">
        <f t="shared" si="134"/>
        <v>115308.13373805722</v>
      </c>
      <c r="R346" s="22"/>
      <c r="S346" s="145">
        <f>SUM($C$37:C346)</f>
        <v>400670.36396817252</v>
      </c>
      <c r="T346" s="127"/>
      <c r="U346" s="123">
        <f>SUM($CE$29:CE340)</f>
        <v>400670.36396817252</v>
      </c>
      <c r="V346" s="22"/>
      <c r="W346" s="144" t="str">
        <f>MONTHLYANALYSISWORKSHEET!P318</f>
        <v/>
      </c>
      <c r="X346" s="22"/>
      <c r="Y346" s="22"/>
      <c r="AD346" s="3" t="s">
        <v>45</v>
      </c>
      <c r="CC346">
        <f t="shared" si="121"/>
        <v>316</v>
      </c>
      <c r="CD346" s="2">
        <f t="shared" si="116"/>
        <v>4.4999999999999998E-2</v>
      </c>
      <c r="CE346" s="4">
        <f t="shared" si="117"/>
        <v>392.71479075087319</v>
      </c>
      <c r="CF346" s="1">
        <f t="shared" si="118"/>
        <v>2533.4265491294036</v>
      </c>
      <c r="CG346" s="4">
        <f t="shared" si="119"/>
        <v>0</v>
      </c>
      <c r="CH346" s="4">
        <f t="shared" si="135"/>
        <v>0</v>
      </c>
      <c r="CI346" s="4">
        <f t="shared" si="122"/>
        <v>2140.7117583785302</v>
      </c>
      <c r="CJ346" s="4">
        <f t="shared" si="120"/>
        <v>102583.23244185434</v>
      </c>
      <c r="CL346" s="129">
        <f t="shared" si="133"/>
        <v>582.22244222534937</v>
      </c>
      <c r="CM346" s="1">
        <f t="shared" si="130"/>
        <v>1266.7132745647018</v>
      </c>
      <c r="CN346" s="1">
        <f t="shared" si="131"/>
        <v>684.49083233935244</v>
      </c>
      <c r="CO346" s="129">
        <f t="shared" si="132"/>
        <v>335617.28085017297</v>
      </c>
      <c r="CP346" s="111">
        <f t="shared" si="142"/>
        <v>310</v>
      </c>
    </row>
    <row r="347" spans="1:94" x14ac:dyDescent="0.25">
      <c r="A347" s="111">
        <f t="shared" si="124"/>
        <v>311</v>
      </c>
      <c r="B347" s="112">
        <f t="shared" si="125"/>
        <v>4.4999999999999998E-2</v>
      </c>
      <c r="C347" s="113">
        <f t="shared" si="126"/>
        <v>432.40550151771453</v>
      </c>
      <c r="D347" s="114">
        <f t="shared" si="127"/>
        <v>2533.4265491294036</v>
      </c>
      <c r="E347" s="113">
        <f t="shared" si="140"/>
        <v>0</v>
      </c>
      <c r="F347" s="113"/>
      <c r="G347" s="113">
        <f t="shared" si="143"/>
        <v>0</v>
      </c>
      <c r="H347" s="113">
        <f t="shared" si="128"/>
        <v>2101.021047611689</v>
      </c>
      <c r="I347" s="147">
        <f t="shared" si="129"/>
        <v>113207.11269044553</v>
      </c>
      <c r="J347" s="20"/>
      <c r="N347" s="131"/>
      <c r="O347" s="133">
        <f t="shared" si="141"/>
        <v>1544.6508511493846</v>
      </c>
      <c r="P347" s="54"/>
      <c r="Q347" s="123">
        <f t="shared" si="134"/>
        <v>113207.11269044553</v>
      </c>
      <c r="R347" s="22"/>
      <c r="S347" s="145">
        <f>SUM($C$37:C347)</f>
        <v>401102.76946969022</v>
      </c>
      <c r="T347" s="127"/>
      <c r="U347" s="123">
        <f>SUM($CE$29:CE341)</f>
        <v>401102.76946969022</v>
      </c>
      <c r="V347" s="22"/>
      <c r="W347" s="144" t="str">
        <f>MONTHLYANALYSISWORKSHEET!P319</f>
        <v/>
      </c>
      <c r="X347" s="22"/>
      <c r="Y347" s="22"/>
      <c r="AD347" s="3" t="s">
        <v>45</v>
      </c>
      <c r="CC347">
        <f t="shared" si="121"/>
        <v>317</v>
      </c>
      <c r="CD347" s="2">
        <f t="shared" si="116"/>
        <v>4.4999999999999998E-2</v>
      </c>
      <c r="CE347" s="4">
        <f t="shared" si="117"/>
        <v>384.68712165695371</v>
      </c>
      <c r="CF347" s="1">
        <f t="shared" si="118"/>
        <v>2533.4265491294036</v>
      </c>
      <c r="CG347" s="4">
        <f t="shared" si="119"/>
        <v>0</v>
      </c>
      <c r="CH347" s="4">
        <f t="shared" si="135"/>
        <v>0</v>
      </c>
      <c r="CI347" s="4">
        <f t="shared" si="122"/>
        <v>2148.7394274724497</v>
      </c>
      <c r="CJ347" s="4">
        <f t="shared" si="120"/>
        <v>100434.49301438189</v>
      </c>
      <c r="CL347" s="129">
        <f t="shared" si="133"/>
        <v>581.037417471862</v>
      </c>
      <c r="CM347" s="1">
        <f t="shared" si="130"/>
        <v>1266.7132745647018</v>
      </c>
      <c r="CN347" s="1">
        <f t="shared" si="131"/>
        <v>685.67585709283981</v>
      </c>
      <c r="CO347" s="129">
        <f t="shared" si="132"/>
        <v>334931.60499308014</v>
      </c>
      <c r="CP347" s="111">
        <f t="shared" si="142"/>
        <v>311</v>
      </c>
    </row>
    <row r="348" spans="1:94" x14ac:dyDescent="0.25">
      <c r="A348" s="111">
        <f t="shared" si="124"/>
        <v>312</v>
      </c>
      <c r="B348" s="112">
        <f t="shared" si="125"/>
        <v>4.4999999999999998E-2</v>
      </c>
      <c r="C348" s="113">
        <f t="shared" si="126"/>
        <v>424.52667258917069</v>
      </c>
      <c r="D348" s="114">
        <f t="shared" si="127"/>
        <v>2533.4265491294036</v>
      </c>
      <c r="E348" s="113">
        <f t="shared" si="140"/>
        <v>0</v>
      </c>
      <c r="F348" s="113"/>
      <c r="G348" s="113">
        <f t="shared" si="143"/>
        <v>0</v>
      </c>
      <c r="H348" s="113">
        <f t="shared" si="128"/>
        <v>2108.899876540233</v>
      </c>
      <c r="I348" s="147">
        <f t="shared" si="129"/>
        <v>111098.21281390529</v>
      </c>
      <c r="J348" s="20"/>
      <c r="N348" s="131" t="s">
        <v>45</v>
      </c>
      <c r="O348" s="133">
        <f>CO712</f>
        <v>0</v>
      </c>
      <c r="P348" s="54"/>
      <c r="Q348" s="123">
        <f t="shared" si="134"/>
        <v>111098.21281390529</v>
      </c>
      <c r="R348" s="22"/>
      <c r="S348" s="145">
        <f>SUM($C$37:C348)</f>
        <v>401527.2961422794</v>
      </c>
      <c r="T348" s="127">
        <v>26</v>
      </c>
      <c r="U348" s="123">
        <f>SUM($CE$29:CE342)</f>
        <v>401527.2961422794</v>
      </c>
      <c r="V348" s="22"/>
      <c r="W348" s="144" t="str">
        <f>MONTHLYANALYSISWORKSHEET!P320</f>
        <v/>
      </c>
      <c r="X348" s="22"/>
      <c r="Y348" s="22"/>
      <c r="AD348" s="3" t="s">
        <v>45</v>
      </c>
      <c r="CC348">
        <f t="shared" si="121"/>
        <v>318</v>
      </c>
      <c r="CD348" s="2">
        <f t="shared" si="116"/>
        <v>4.4999999999999998E-2</v>
      </c>
      <c r="CE348" s="4">
        <f t="shared" si="117"/>
        <v>376.62934880393209</v>
      </c>
      <c r="CF348" s="1">
        <f t="shared" si="118"/>
        <v>2533.4265491294036</v>
      </c>
      <c r="CG348" s="4">
        <f t="shared" si="119"/>
        <v>0</v>
      </c>
      <c r="CH348" s="4">
        <f t="shared" si="135"/>
        <v>0</v>
      </c>
      <c r="CI348" s="4">
        <f t="shared" si="122"/>
        <v>2156.7972003254717</v>
      </c>
      <c r="CJ348" s="4">
        <f t="shared" si="120"/>
        <v>98277.695814056424</v>
      </c>
      <c r="CL348" s="129">
        <f t="shared" si="133"/>
        <v>579.85034114426992</v>
      </c>
      <c r="CM348" s="1">
        <f t="shared" si="130"/>
        <v>1266.7132745647018</v>
      </c>
      <c r="CN348" s="1">
        <f t="shared" si="131"/>
        <v>686.86293342043189</v>
      </c>
      <c r="CO348" s="129">
        <f t="shared" si="132"/>
        <v>334244.74205965968</v>
      </c>
      <c r="CP348" s="111">
        <f t="shared" si="142"/>
        <v>312</v>
      </c>
    </row>
    <row r="349" spans="1:94" x14ac:dyDescent="0.25">
      <c r="A349" s="111">
        <f t="shared" si="124"/>
        <v>313</v>
      </c>
      <c r="B349" s="112">
        <f t="shared" si="125"/>
        <v>4.4999999999999998E-2</v>
      </c>
      <c r="C349" s="113">
        <f t="shared" si="126"/>
        <v>416.61829805214478</v>
      </c>
      <c r="D349" s="114">
        <f t="shared" si="127"/>
        <v>2533.4265491294036</v>
      </c>
      <c r="E349" s="113">
        <f t="shared" si="140"/>
        <v>0</v>
      </c>
      <c r="F349" s="113"/>
      <c r="G349" s="113">
        <f t="shared" si="143"/>
        <v>0</v>
      </c>
      <c r="H349" s="113">
        <f t="shared" si="128"/>
        <v>2116.8082510772588</v>
      </c>
      <c r="I349" s="147">
        <f t="shared" si="129"/>
        <v>108981.40456282803</v>
      </c>
      <c r="J349" s="20"/>
      <c r="N349" s="131"/>
      <c r="O349" s="133">
        <f>O348-($O$348-$O$360)/12</f>
        <v>0</v>
      </c>
      <c r="P349" s="54"/>
      <c r="Q349" s="123">
        <f t="shared" si="134"/>
        <v>108981.40456282803</v>
      </c>
      <c r="R349" s="22"/>
      <c r="S349" s="145">
        <f>SUM($C$37:C349)</f>
        <v>401943.91444033157</v>
      </c>
      <c r="T349" s="127"/>
      <c r="U349" s="123">
        <f>SUM($CE$29:CE343)</f>
        <v>401943.91444033157</v>
      </c>
      <c r="V349" s="22"/>
      <c r="W349" s="144" t="str">
        <f>MONTHLYANALYSISWORKSHEET!P321</f>
        <v/>
      </c>
      <c r="X349" s="22"/>
      <c r="Y349" s="22"/>
      <c r="AD349" s="3" t="s">
        <v>45</v>
      </c>
      <c r="CC349">
        <f t="shared" si="121"/>
        <v>319</v>
      </c>
      <c r="CD349" s="2">
        <f t="shared" si="116"/>
        <v>4.4999999999999998E-2</v>
      </c>
      <c r="CE349" s="4">
        <f t="shared" si="117"/>
        <v>368.54135930271156</v>
      </c>
      <c r="CF349" s="1">
        <f t="shared" si="118"/>
        <v>2533.4265491294036</v>
      </c>
      <c r="CG349" s="4">
        <f t="shared" si="119"/>
        <v>0</v>
      </c>
      <c r="CH349" s="4">
        <f t="shared" si="135"/>
        <v>0</v>
      </c>
      <c r="CI349" s="4">
        <f t="shared" si="122"/>
        <v>2164.8851898266921</v>
      </c>
      <c r="CJ349" s="4">
        <f t="shared" si="120"/>
        <v>96112.810624229736</v>
      </c>
      <c r="CL349" s="129">
        <f t="shared" si="133"/>
        <v>578.66120969078577</v>
      </c>
      <c r="CM349" s="1">
        <f t="shared" si="130"/>
        <v>1266.7132745647018</v>
      </c>
      <c r="CN349" s="1">
        <f t="shared" si="131"/>
        <v>688.05206487391604</v>
      </c>
      <c r="CO349" s="129">
        <f t="shared" si="132"/>
        <v>333556.68999478576</v>
      </c>
      <c r="CP349" s="111">
        <f t="shared" si="142"/>
        <v>313</v>
      </c>
    </row>
    <row r="350" spans="1:94" x14ac:dyDescent="0.25">
      <c r="A350" s="111">
        <f t="shared" si="124"/>
        <v>314</v>
      </c>
      <c r="B350" s="112">
        <f t="shared" si="125"/>
        <v>4.4999999999999998E-2</v>
      </c>
      <c r="C350" s="113">
        <f t="shared" si="126"/>
        <v>408.68026711060503</v>
      </c>
      <c r="D350" s="114">
        <f t="shared" si="127"/>
        <v>2533.4265491294036</v>
      </c>
      <c r="E350" s="113">
        <f t="shared" si="140"/>
        <v>0</v>
      </c>
      <c r="F350" s="113"/>
      <c r="G350" s="113">
        <f t="shared" si="143"/>
        <v>0</v>
      </c>
      <c r="H350" s="113">
        <f t="shared" si="128"/>
        <v>2124.7462820187984</v>
      </c>
      <c r="I350" s="147">
        <f t="shared" si="129"/>
        <v>106856.65828080924</v>
      </c>
      <c r="J350" s="20"/>
      <c r="N350" s="131"/>
      <c r="O350" s="133">
        <f t="shared" ref="O350:O359" si="144">O349-($O$348-$O$360)/12</f>
        <v>0</v>
      </c>
      <c r="P350" s="54"/>
      <c r="Q350" s="123">
        <f t="shared" si="134"/>
        <v>106856.65828080924</v>
      </c>
      <c r="R350" s="22"/>
      <c r="S350" s="145">
        <f>SUM($C$37:C350)</f>
        <v>402352.59470744216</v>
      </c>
      <c r="T350" s="127"/>
      <c r="U350" s="123">
        <f>SUM($CE$29:CE344)</f>
        <v>402352.59470744216</v>
      </c>
      <c r="V350" s="22"/>
      <c r="W350" s="144" t="str">
        <f>MONTHLYANALYSISWORKSHEET!P322</f>
        <v/>
      </c>
      <c r="X350" s="22"/>
      <c r="Y350" s="22"/>
      <c r="AD350" s="3" t="s">
        <v>45</v>
      </c>
      <c r="CC350">
        <f t="shared" si="121"/>
        <v>320</v>
      </c>
      <c r="CD350" s="2">
        <f t="shared" si="116"/>
        <v>4.4999999999999998E-2</v>
      </c>
      <c r="CE350" s="4">
        <f t="shared" si="117"/>
        <v>360.42303984086146</v>
      </c>
      <c r="CF350" s="1">
        <f t="shared" si="118"/>
        <v>2533.4265491294036</v>
      </c>
      <c r="CG350" s="4">
        <f t="shared" si="119"/>
        <v>0</v>
      </c>
      <c r="CH350" s="4">
        <f t="shared" si="135"/>
        <v>0</v>
      </c>
      <c r="CI350" s="4">
        <f t="shared" si="122"/>
        <v>2173.0035092885423</v>
      </c>
      <c r="CJ350" s="4">
        <f t="shared" si="120"/>
        <v>93939.807114941199</v>
      </c>
      <c r="CL350" s="129">
        <f t="shared" si="133"/>
        <v>577.47001955347275</v>
      </c>
      <c r="CM350" s="1">
        <f t="shared" si="130"/>
        <v>1266.7132745647018</v>
      </c>
      <c r="CN350" s="1">
        <f t="shared" si="131"/>
        <v>689.24325501122905</v>
      </c>
      <c r="CO350" s="129">
        <f t="shared" si="132"/>
        <v>332867.44673977455</v>
      </c>
      <c r="CP350" s="111">
        <f t="shared" si="142"/>
        <v>314</v>
      </c>
    </row>
    <row r="351" spans="1:94" x14ac:dyDescent="0.25">
      <c r="A351" s="111">
        <f t="shared" si="124"/>
        <v>315</v>
      </c>
      <c r="B351" s="112">
        <f t="shared" si="125"/>
        <v>4.4999999999999998E-2</v>
      </c>
      <c r="C351" s="113">
        <f t="shared" si="126"/>
        <v>400.71246855303463</v>
      </c>
      <c r="D351" s="114">
        <f t="shared" si="127"/>
        <v>2533.4265491294036</v>
      </c>
      <c r="E351" s="113">
        <f t="shared" si="140"/>
        <v>0</v>
      </c>
      <c r="F351" s="113"/>
      <c r="G351" s="113">
        <f t="shared" si="143"/>
        <v>0</v>
      </c>
      <c r="H351" s="113">
        <f t="shared" si="128"/>
        <v>2132.7140805763688</v>
      </c>
      <c r="I351" s="147">
        <f t="shared" si="129"/>
        <v>104723.94420023287</v>
      </c>
      <c r="J351" s="20"/>
      <c r="N351" s="131"/>
      <c r="O351" s="133">
        <f t="shared" si="144"/>
        <v>0</v>
      </c>
      <c r="P351" s="54"/>
      <c r="Q351" s="123">
        <f t="shared" si="134"/>
        <v>104723.94420023287</v>
      </c>
      <c r="R351" s="22"/>
      <c r="S351" s="145">
        <f>SUM($C$37:C351)</f>
        <v>402753.3071759952</v>
      </c>
      <c r="T351" s="127"/>
      <c r="U351" s="123">
        <f>SUM($CE$29:CE345)</f>
        <v>402753.3071759952</v>
      </c>
      <c r="V351" s="22"/>
      <c r="W351" s="144" t="str">
        <f>MONTHLYANALYSISWORKSHEET!P323</f>
        <v/>
      </c>
      <c r="X351" s="22"/>
      <c r="Y351" s="22"/>
      <c r="AD351" s="3" t="s">
        <v>45</v>
      </c>
      <c r="CC351">
        <f t="shared" si="121"/>
        <v>321</v>
      </c>
      <c r="CD351" s="2">
        <f t="shared" ref="CD351:CD405" si="145">IF(CJ350&lt;1,"",$CG$7)</f>
        <v>4.4999999999999998E-2</v>
      </c>
      <c r="CE351" s="4">
        <f t="shared" ref="CE351:CE405" si="146">IF(CJ350&lt;1,"",(CJ350*(CD351*30)/360))</f>
        <v>352.27427668102945</v>
      </c>
      <c r="CF351" s="1">
        <f t="shared" ref="CF351:CF405" si="147">IF(CJ350&lt;1,"",$CG$9)</f>
        <v>2533.4265491294036</v>
      </c>
      <c r="CG351" s="4">
        <f t="shared" ref="CG351:CG405" si="148">IF(CJ350&lt;1,"",$CG$12)</f>
        <v>0</v>
      </c>
      <c r="CH351" s="4">
        <f t="shared" si="135"/>
        <v>0</v>
      </c>
      <c r="CI351" s="4">
        <f t="shared" si="122"/>
        <v>2181.1522724483743</v>
      </c>
      <c r="CJ351" s="4">
        <f t="shared" ref="CJ351:CJ405" si="149">IF(CJ350-CI351&lt;1,0,CJ350-CI351)</f>
        <v>91758.654842492819</v>
      </c>
      <c r="CL351" s="129">
        <f t="shared" si="133"/>
        <v>576.27676716823464</v>
      </c>
      <c r="CM351" s="1">
        <f t="shared" si="130"/>
        <v>1266.7132745647018</v>
      </c>
      <c r="CN351" s="1">
        <f t="shared" si="131"/>
        <v>690.43650739646716</v>
      </c>
      <c r="CO351" s="129">
        <f t="shared" si="132"/>
        <v>332177.01023237809</v>
      </c>
      <c r="CP351" s="111">
        <f t="shared" si="142"/>
        <v>315</v>
      </c>
    </row>
    <row r="352" spans="1:94" x14ac:dyDescent="0.25">
      <c r="A352" s="111">
        <f t="shared" si="124"/>
        <v>316</v>
      </c>
      <c r="B352" s="112">
        <f t="shared" si="125"/>
        <v>4.4999999999999998E-2</v>
      </c>
      <c r="C352" s="113">
        <f t="shared" si="126"/>
        <v>392.71479075087319</v>
      </c>
      <c r="D352" s="114">
        <f t="shared" si="127"/>
        <v>2533.4265491294036</v>
      </c>
      <c r="E352" s="113">
        <f t="shared" si="140"/>
        <v>0</v>
      </c>
      <c r="F352" s="113"/>
      <c r="G352" s="113">
        <f t="shared" si="143"/>
        <v>0</v>
      </c>
      <c r="H352" s="113">
        <f t="shared" si="128"/>
        <v>2140.7117583785302</v>
      </c>
      <c r="I352" s="147">
        <f t="shared" si="129"/>
        <v>102583.23244185434</v>
      </c>
      <c r="J352" s="20"/>
      <c r="N352" s="131"/>
      <c r="O352" s="133">
        <f t="shared" si="144"/>
        <v>0</v>
      </c>
      <c r="P352" s="54"/>
      <c r="Q352" s="123">
        <f t="shared" si="134"/>
        <v>102583.23244185434</v>
      </c>
      <c r="R352" s="22"/>
      <c r="S352" s="145">
        <f>SUM($C$37:C352)</f>
        <v>403146.02196674608</v>
      </c>
      <c r="T352" s="127"/>
      <c r="U352" s="123">
        <f>SUM($CE$29:CE346)</f>
        <v>403146.02196674608</v>
      </c>
      <c r="V352" s="22"/>
      <c r="W352" s="144" t="str">
        <f>MONTHLYANALYSISWORKSHEET!P324</f>
        <v/>
      </c>
      <c r="X352" s="22"/>
      <c r="Y352" s="22"/>
      <c r="AD352" s="3" t="s">
        <v>45</v>
      </c>
      <c r="CC352">
        <f t="shared" ref="CC352:CC405" si="150">SUM(CC351+1)</f>
        <v>322</v>
      </c>
      <c r="CD352" s="2">
        <f t="shared" si="145"/>
        <v>4.4999999999999998E-2</v>
      </c>
      <c r="CE352" s="4">
        <f t="shared" si="146"/>
        <v>344.09495565934805</v>
      </c>
      <c r="CF352" s="1">
        <f t="shared" si="147"/>
        <v>2533.4265491294036</v>
      </c>
      <c r="CG352" s="4">
        <f t="shared" si="148"/>
        <v>0</v>
      </c>
      <c r="CH352" s="4">
        <f t="shared" si="135"/>
        <v>0</v>
      </c>
      <c r="CI352" s="4">
        <f t="shared" ref="CI352:CI405" si="151">IF(CJ351&lt;1,0,(CF352+CG352+CH352)-CE352)</f>
        <v>2189.3315934700554</v>
      </c>
      <c r="CJ352" s="4">
        <f t="shared" si="149"/>
        <v>89569.323249022767</v>
      </c>
      <c r="CL352" s="129">
        <f t="shared" si="133"/>
        <v>575.08144896480451</v>
      </c>
      <c r="CM352" s="1">
        <f t="shared" si="130"/>
        <v>1266.7132745647018</v>
      </c>
      <c r="CN352" s="1">
        <f t="shared" si="131"/>
        <v>691.6318255998973</v>
      </c>
      <c r="CO352" s="129">
        <f t="shared" si="132"/>
        <v>331485.37840677821</v>
      </c>
      <c r="CP352" s="111">
        <f t="shared" si="142"/>
        <v>316</v>
      </c>
    </row>
    <row r="353" spans="1:94" x14ac:dyDescent="0.25">
      <c r="A353" s="111">
        <f t="shared" si="124"/>
        <v>317</v>
      </c>
      <c r="B353" s="112">
        <f t="shared" si="125"/>
        <v>4.4999999999999998E-2</v>
      </c>
      <c r="C353" s="113">
        <f t="shared" si="126"/>
        <v>384.68712165695371</v>
      </c>
      <c r="D353" s="114">
        <f t="shared" si="127"/>
        <v>2533.4265491294036</v>
      </c>
      <c r="E353" s="113">
        <f t="shared" si="140"/>
        <v>0</v>
      </c>
      <c r="F353" s="113"/>
      <c r="G353" s="113">
        <f t="shared" si="143"/>
        <v>0</v>
      </c>
      <c r="H353" s="113">
        <f t="shared" si="128"/>
        <v>2148.7394274724497</v>
      </c>
      <c r="I353" s="147">
        <f t="shared" si="129"/>
        <v>100434.49301438189</v>
      </c>
      <c r="J353" s="20"/>
      <c r="N353" s="131"/>
      <c r="O353" s="133">
        <f t="shared" si="144"/>
        <v>0</v>
      </c>
      <c r="P353" s="54"/>
      <c r="Q353" s="123">
        <f t="shared" si="134"/>
        <v>100434.49301438189</v>
      </c>
      <c r="R353" s="22"/>
      <c r="S353" s="145">
        <f>SUM($C$37:C353)</f>
        <v>403530.70908840303</v>
      </c>
      <c r="T353" s="127"/>
      <c r="U353" s="123">
        <f>SUM($CE$29:CE347)</f>
        <v>403530.70908840303</v>
      </c>
      <c r="V353" s="22"/>
      <c r="W353" s="144" t="str">
        <f>MONTHLYANALYSISWORKSHEET!P325</f>
        <v/>
      </c>
      <c r="X353" s="22"/>
      <c r="Y353" s="22"/>
      <c r="AD353" s="3" t="s">
        <v>45</v>
      </c>
      <c r="CC353">
        <f t="shared" si="150"/>
        <v>323</v>
      </c>
      <c r="CD353" s="2">
        <f t="shared" si="145"/>
        <v>4.4999999999999998E-2</v>
      </c>
      <c r="CE353" s="4">
        <f t="shared" si="146"/>
        <v>335.88496218383534</v>
      </c>
      <c r="CF353" s="1">
        <f t="shared" si="147"/>
        <v>2533.4265491294036</v>
      </c>
      <c r="CG353" s="4">
        <f t="shared" si="148"/>
        <v>0</v>
      </c>
      <c r="CH353" s="4">
        <f t="shared" si="135"/>
        <v>0</v>
      </c>
      <c r="CI353" s="4">
        <f t="shared" si="151"/>
        <v>2197.5415869455683</v>
      </c>
      <c r="CJ353" s="4">
        <f t="shared" si="149"/>
        <v>87371.781662077206</v>
      </c>
      <c r="CL353" s="129">
        <f t="shared" si="133"/>
        <v>573.88406136673484</v>
      </c>
      <c r="CM353" s="1">
        <f t="shared" si="130"/>
        <v>1266.7132745647018</v>
      </c>
      <c r="CN353" s="1">
        <f t="shared" si="131"/>
        <v>692.82921319796696</v>
      </c>
      <c r="CO353" s="129">
        <f t="shared" si="132"/>
        <v>330792.54919358023</v>
      </c>
      <c r="CP353" s="111">
        <f t="shared" si="142"/>
        <v>317</v>
      </c>
    </row>
    <row r="354" spans="1:94" x14ac:dyDescent="0.25">
      <c r="A354" s="111">
        <f t="shared" si="124"/>
        <v>318</v>
      </c>
      <c r="B354" s="112">
        <f t="shared" si="125"/>
        <v>4.4999999999999998E-2</v>
      </c>
      <c r="C354" s="113">
        <f t="shared" si="126"/>
        <v>376.62934880393209</v>
      </c>
      <c r="D354" s="114">
        <f t="shared" si="127"/>
        <v>2533.4265491294036</v>
      </c>
      <c r="E354" s="113">
        <f t="shared" si="140"/>
        <v>0</v>
      </c>
      <c r="F354" s="113"/>
      <c r="G354" s="113">
        <f t="shared" si="143"/>
        <v>0</v>
      </c>
      <c r="H354" s="113">
        <f t="shared" si="128"/>
        <v>2156.7972003254717</v>
      </c>
      <c r="I354" s="147">
        <f t="shared" si="129"/>
        <v>98277.695814056424</v>
      </c>
      <c r="J354" s="20"/>
      <c r="N354" s="131"/>
      <c r="O354" s="133">
        <f t="shared" si="144"/>
        <v>0</v>
      </c>
      <c r="P354" s="54"/>
      <c r="Q354" s="123">
        <f t="shared" si="134"/>
        <v>98277.695814056424</v>
      </c>
      <c r="R354" s="22"/>
      <c r="S354" s="145">
        <f>SUM($C$37:C354)</f>
        <v>403907.33843720698</v>
      </c>
      <c r="T354" s="127"/>
      <c r="U354" s="123">
        <f>SUM($CE$29:CE348)</f>
        <v>403907.33843720698</v>
      </c>
      <c r="V354" s="22"/>
      <c r="W354" s="144" t="str">
        <f>MONTHLYANALYSISWORKSHEET!P326</f>
        <v/>
      </c>
      <c r="X354" s="22"/>
      <c r="Y354" s="22"/>
      <c r="AD354" s="3" t="s">
        <v>45</v>
      </c>
      <c r="CC354">
        <f t="shared" si="150"/>
        <v>324</v>
      </c>
      <c r="CD354" s="2">
        <f t="shared" si="145"/>
        <v>4.4999999999999998E-2</v>
      </c>
      <c r="CE354" s="4">
        <f t="shared" si="146"/>
        <v>327.64418123278949</v>
      </c>
      <c r="CF354" s="1">
        <f t="shared" si="147"/>
        <v>2533.4265491294036</v>
      </c>
      <c r="CG354" s="4">
        <f t="shared" si="148"/>
        <v>0</v>
      </c>
      <c r="CH354" s="4">
        <f t="shared" si="135"/>
        <v>0</v>
      </c>
      <c r="CI354" s="4">
        <f t="shared" si="151"/>
        <v>2205.7823678966142</v>
      </c>
      <c r="CJ354" s="4">
        <f t="shared" si="149"/>
        <v>85165.999294180598</v>
      </c>
      <c r="CL354" s="129">
        <f t="shared" si="133"/>
        <v>572.68460079138572</v>
      </c>
      <c r="CM354" s="1">
        <f t="shared" si="130"/>
        <v>1266.7132745647018</v>
      </c>
      <c r="CN354" s="1">
        <f t="shared" si="131"/>
        <v>694.02867377331609</v>
      </c>
      <c r="CO354" s="129">
        <f t="shared" si="132"/>
        <v>330098.52051980689</v>
      </c>
      <c r="CP354" s="111">
        <f t="shared" si="142"/>
        <v>318</v>
      </c>
    </row>
    <row r="355" spans="1:94" x14ac:dyDescent="0.25">
      <c r="A355" s="111">
        <f t="shared" si="124"/>
        <v>319</v>
      </c>
      <c r="B355" s="112">
        <f t="shared" si="125"/>
        <v>4.4999999999999998E-2</v>
      </c>
      <c r="C355" s="113">
        <f t="shared" si="126"/>
        <v>368.54135930271156</v>
      </c>
      <c r="D355" s="114">
        <f t="shared" si="127"/>
        <v>2533.4265491294036</v>
      </c>
      <c r="E355" s="113">
        <f t="shared" si="140"/>
        <v>0</v>
      </c>
      <c r="F355" s="113"/>
      <c r="G355" s="113">
        <f t="shared" si="143"/>
        <v>0</v>
      </c>
      <c r="H355" s="113">
        <f t="shared" si="128"/>
        <v>2164.8851898266921</v>
      </c>
      <c r="I355" s="147">
        <f t="shared" si="129"/>
        <v>96112.810624229736</v>
      </c>
      <c r="J355" s="20"/>
      <c r="N355" s="131"/>
      <c r="O355" s="133">
        <f t="shared" si="144"/>
        <v>0</v>
      </c>
      <c r="P355" s="54"/>
      <c r="Q355" s="123">
        <f t="shared" si="134"/>
        <v>96112.810624229736</v>
      </c>
      <c r="R355" s="22"/>
      <c r="S355" s="145">
        <f>SUM($C$37:C355)</f>
        <v>404275.87979650969</v>
      </c>
      <c r="T355" s="127"/>
      <c r="U355" s="123">
        <f>SUM($CE$29:CE349)</f>
        <v>404275.87979650969</v>
      </c>
      <c r="V355" s="22"/>
      <c r="W355" s="144" t="str">
        <f>MONTHLYANALYSISWORKSHEET!P327</f>
        <v/>
      </c>
      <c r="X355" s="22"/>
      <c r="Y355" s="22"/>
      <c r="AD355" s="3" t="s">
        <v>45</v>
      </c>
      <c r="CC355">
        <f t="shared" si="150"/>
        <v>325</v>
      </c>
      <c r="CD355" s="2">
        <f t="shared" si="145"/>
        <v>4.4999999999999998E-2</v>
      </c>
      <c r="CE355" s="4">
        <f t="shared" si="146"/>
        <v>319.37249735317721</v>
      </c>
      <c r="CF355" s="1">
        <f t="shared" si="147"/>
        <v>2533.4265491294036</v>
      </c>
      <c r="CG355" s="4">
        <f t="shared" si="148"/>
        <v>0</v>
      </c>
      <c r="CH355" s="4">
        <f t="shared" si="135"/>
        <v>0</v>
      </c>
      <c r="CI355" s="4">
        <f t="shared" si="151"/>
        <v>2214.0540517762265</v>
      </c>
      <c r="CJ355" s="4">
        <f t="shared" si="149"/>
        <v>82951.94524240437</v>
      </c>
      <c r="CL355" s="129">
        <f t="shared" si="133"/>
        <v>571.48306364991561</v>
      </c>
      <c r="CM355" s="1">
        <f t="shared" si="130"/>
        <v>1266.7132745647018</v>
      </c>
      <c r="CN355" s="1">
        <f t="shared" si="131"/>
        <v>695.2302109147862</v>
      </c>
      <c r="CO355" s="129">
        <f t="shared" si="132"/>
        <v>329403.29030889209</v>
      </c>
      <c r="CP355" s="111">
        <f t="shared" si="142"/>
        <v>319</v>
      </c>
    </row>
    <row r="356" spans="1:94" x14ac:dyDescent="0.25">
      <c r="A356" s="111">
        <f t="shared" si="124"/>
        <v>320</v>
      </c>
      <c r="B356" s="112">
        <f t="shared" si="125"/>
        <v>4.4999999999999998E-2</v>
      </c>
      <c r="C356" s="113">
        <f t="shared" si="126"/>
        <v>360.42303984086146</v>
      </c>
      <c r="D356" s="114">
        <f t="shared" si="127"/>
        <v>2533.4265491294036</v>
      </c>
      <c r="E356" s="113">
        <f t="shared" si="140"/>
        <v>0</v>
      </c>
      <c r="F356" s="113"/>
      <c r="G356" s="113">
        <f t="shared" si="143"/>
        <v>0</v>
      </c>
      <c r="H356" s="113">
        <f t="shared" si="128"/>
        <v>2173.0035092885423</v>
      </c>
      <c r="I356" s="147">
        <f t="shared" si="129"/>
        <v>93939.807114941199</v>
      </c>
      <c r="J356" s="20"/>
      <c r="N356" s="131"/>
      <c r="O356" s="133">
        <f t="shared" si="144"/>
        <v>0</v>
      </c>
      <c r="P356" s="54"/>
      <c r="Q356" s="123">
        <f t="shared" si="134"/>
        <v>93939.807114941199</v>
      </c>
      <c r="R356" s="22"/>
      <c r="S356" s="145">
        <f>SUM($C$37:C356)</f>
        <v>404636.30283635057</v>
      </c>
      <c r="T356" s="127"/>
      <c r="U356" s="123">
        <f>SUM($CE$29:CE350)</f>
        <v>404636.30283635057</v>
      </c>
      <c r="V356" s="22"/>
      <c r="W356" s="144" t="str">
        <f>MONTHLYANALYSISWORKSHEET!P328</f>
        <v/>
      </c>
      <c r="X356" s="22"/>
      <c r="Y356" s="22"/>
      <c r="AD356" s="3" t="s">
        <v>45</v>
      </c>
      <c r="CC356">
        <f t="shared" si="150"/>
        <v>326</v>
      </c>
      <c r="CD356" s="2">
        <f t="shared" si="145"/>
        <v>4.4999999999999998E-2</v>
      </c>
      <c r="CE356" s="4">
        <f t="shared" si="146"/>
        <v>311.06979465901634</v>
      </c>
      <c r="CF356" s="1">
        <f t="shared" si="147"/>
        <v>2533.4265491294036</v>
      </c>
      <c r="CG356" s="4">
        <f t="shared" si="148"/>
        <v>0</v>
      </c>
      <c r="CH356" s="4">
        <f t="shared" si="135"/>
        <v>0</v>
      </c>
      <c r="CI356" s="4">
        <f t="shared" si="151"/>
        <v>2222.3567544703874</v>
      </c>
      <c r="CJ356" s="4">
        <f t="shared" si="149"/>
        <v>80729.588487933986</v>
      </c>
      <c r="CL356" s="129">
        <f t="shared" si="133"/>
        <v>570.27944634726941</v>
      </c>
      <c r="CM356" s="1">
        <f t="shared" si="130"/>
        <v>1266.7132745647018</v>
      </c>
      <c r="CN356" s="1">
        <f t="shared" si="131"/>
        <v>696.43382821743239</v>
      </c>
      <c r="CO356" s="129">
        <f t="shared" si="132"/>
        <v>328706.85648067464</v>
      </c>
      <c r="CP356" s="111">
        <f t="shared" si="142"/>
        <v>320</v>
      </c>
    </row>
    <row r="357" spans="1:94" x14ac:dyDescent="0.25">
      <c r="A357" s="111">
        <f t="shared" si="124"/>
        <v>321</v>
      </c>
      <c r="B357" s="112">
        <f t="shared" si="125"/>
        <v>4.4999999999999998E-2</v>
      </c>
      <c r="C357" s="113">
        <f t="shared" si="126"/>
        <v>352.27427668102945</v>
      </c>
      <c r="D357" s="114">
        <f t="shared" si="127"/>
        <v>2533.4265491294036</v>
      </c>
      <c r="E357" s="113">
        <f t="shared" si="140"/>
        <v>0</v>
      </c>
      <c r="F357" s="113"/>
      <c r="G357" s="113">
        <f t="shared" si="143"/>
        <v>0</v>
      </c>
      <c r="H357" s="113">
        <f t="shared" si="128"/>
        <v>2181.1522724483743</v>
      </c>
      <c r="I357" s="147">
        <f t="shared" si="129"/>
        <v>91758.654842492819</v>
      </c>
      <c r="J357" s="20"/>
      <c r="N357" s="131"/>
      <c r="O357" s="133">
        <f t="shared" si="144"/>
        <v>0</v>
      </c>
      <c r="P357" s="54"/>
      <c r="Q357" s="123">
        <f t="shared" si="134"/>
        <v>91758.654842492819</v>
      </c>
      <c r="R357" s="22"/>
      <c r="S357" s="145">
        <f>SUM($C$37:C357)</f>
        <v>404988.57711303158</v>
      </c>
      <c r="T357" s="127"/>
      <c r="U357" s="123">
        <f>SUM($CE$29:CE351)</f>
        <v>404988.57711303158</v>
      </c>
      <c r="V357" s="22"/>
      <c r="W357" s="144" t="str">
        <f>MONTHLYANALYSISWORKSHEET!P329</f>
        <v/>
      </c>
      <c r="X357" s="22"/>
      <c r="Y357" s="22"/>
      <c r="AD357" s="3" t="s">
        <v>45</v>
      </c>
      <c r="CC357">
        <f t="shared" si="150"/>
        <v>327</v>
      </c>
      <c r="CD357" s="2">
        <f t="shared" si="145"/>
        <v>4.4999999999999998E-2</v>
      </c>
      <c r="CE357" s="4">
        <f t="shared" si="146"/>
        <v>302.73595682975241</v>
      </c>
      <c r="CF357" s="1">
        <f t="shared" si="147"/>
        <v>2533.4265491294036</v>
      </c>
      <c r="CG357" s="4">
        <f t="shared" si="148"/>
        <v>0</v>
      </c>
      <c r="CH357" s="4">
        <f t="shared" si="135"/>
        <v>0</v>
      </c>
      <c r="CI357" s="4">
        <f t="shared" si="151"/>
        <v>2230.6905922996511</v>
      </c>
      <c r="CJ357" s="4">
        <f t="shared" si="149"/>
        <v>78498.897895634334</v>
      </c>
      <c r="CL357" s="129">
        <f t="shared" si="133"/>
        <v>569.07374528216792</v>
      </c>
      <c r="CM357" s="1">
        <f t="shared" si="130"/>
        <v>1266.7132745647018</v>
      </c>
      <c r="CN357" s="1">
        <f t="shared" si="131"/>
        <v>697.63952928253389</v>
      </c>
      <c r="CO357" s="129">
        <f t="shared" si="132"/>
        <v>328009.21695139213</v>
      </c>
      <c r="CP357" s="111">
        <f t="shared" si="142"/>
        <v>321</v>
      </c>
    </row>
    <row r="358" spans="1:94" x14ac:dyDescent="0.25">
      <c r="A358" s="111">
        <f t="shared" ref="A358:A411" si="152">IF(I357&lt;1,"",A357+1)</f>
        <v>322</v>
      </c>
      <c r="B358" s="112">
        <f t="shared" ref="B358:B411" si="153">IF(I357&lt;1,"",$E$7)</f>
        <v>4.4999999999999998E-2</v>
      </c>
      <c r="C358" s="113">
        <f t="shared" ref="C358:C411" si="154">IF(I357&lt;1,0,(I357*(B358*30)/360))</f>
        <v>344.09495565934805</v>
      </c>
      <c r="D358" s="114">
        <f t="shared" ref="D358:D411" si="155">IF(I357 &gt; 1, IF(I357-D357&lt;1,(I357+C358),$E$9), 0)</f>
        <v>2533.4265491294036</v>
      </c>
      <c r="E358" s="113">
        <f t="shared" si="140"/>
        <v>0</v>
      </c>
      <c r="F358" s="113"/>
      <c r="G358" s="113">
        <f t="shared" si="143"/>
        <v>0</v>
      </c>
      <c r="H358" s="113">
        <f t="shared" ref="H358:H411" si="156">IF(I357&lt;1,0,IF((D358+E358+G358)-C358&gt;=(I357),(I357),(D358+E358+G358)-C358))</f>
        <v>2189.3315934700554</v>
      </c>
      <c r="I358" s="147">
        <f t="shared" ref="I358:I411" si="157">IF(I357-H358&lt;1,0,I357-H358)</f>
        <v>89569.323249022767</v>
      </c>
      <c r="J358" s="20"/>
      <c r="N358" s="131"/>
      <c r="O358" s="133">
        <f t="shared" si="144"/>
        <v>0</v>
      </c>
      <c r="P358" s="54"/>
      <c r="Q358" s="123">
        <f t="shared" si="134"/>
        <v>89569.323249022767</v>
      </c>
      <c r="R358" s="22"/>
      <c r="S358" s="145">
        <f>SUM($C$37:C358)</f>
        <v>405332.67206869094</v>
      </c>
      <c r="T358" s="127"/>
      <c r="U358" s="123">
        <f>SUM($CE$29:CE352)</f>
        <v>405332.67206869094</v>
      </c>
      <c r="V358" s="22"/>
      <c r="W358" s="144" t="str">
        <f>MONTHLYANALYSISWORKSHEET!P330</f>
        <v/>
      </c>
      <c r="X358" s="22"/>
      <c r="Y358" s="22"/>
      <c r="AD358" s="3" t="s">
        <v>45</v>
      </c>
      <c r="CC358">
        <f t="shared" si="150"/>
        <v>328</v>
      </c>
      <c r="CD358" s="2">
        <f t="shared" si="145"/>
        <v>4.4999999999999998E-2</v>
      </c>
      <c r="CE358" s="4">
        <f t="shared" si="146"/>
        <v>294.37086710862872</v>
      </c>
      <c r="CF358" s="1">
        <f t="shared" si="147"/>
        <v>2533.4265491294036</v>
      </c>
      <c r="CG358" s="4">
        <f t="shared" si="148"/>
        <v>0</v>
      </c>
      <c r="CH358" s="4">
        <f t="shared" si="135"/>
        <v>0</v>
      </c>
      <c r="CI358" s="4">
        <f t="shared" si="151"/>
        <v>2239.0556820207748</v>
      </c>
      <c r="CJ358" s="4">
        <f t="shared" si="149"/>
        <v>76259.842213613563</v>
      </c>
      <c r="CL358" s="129">
        <f t="shared" si="133"/>
        <v>567.86595684709755</v>
      </c>
      <c r="CM358" s="1">
        <f t="shared" ref="CM358:CM421" si="158">$D$37/2</f>
        <v>1266.7132745647018</v>
      </c>
      <c r="CN358" s="1">
        <f t="shared" ref="CN358:CN421" si="159">CM358-CL358</f>
        <v>698.84731771760426</v>
      </c>
      <c r="CO358" s="129">
        <f t="shared" ref="CO358:CO421" si="160">IF(CO357-CN358&lt;0,0,CO357-CN358)</f>
        <v>327310.36963367451</v>
      </c>
      <c r="CP358" s="111">
        <f t="shared" si="142"/>
        <v>322</v>
      </c>
    </row>
    <row r="359" spans="1:94" x14ac:dyDescent="0.25">
      <c r="A359" s="111">
        <f t="shared" si="152"/>
        <v>323</v>
      </c>
      <c r="B359" s="112">
        <f t="shared" si="153"/>
        <v>4.4999999999999998E-2</v>
      </c>
      <c r="C359" s="113">
        <f t="shared" si="154"/>
        <v>335.88496218383534</v>
      </c>
      <c r="D359" s="114">
        <f t="shared" si="155"/>
        <v>2533.4265491294036</v>
      </c>
      <c r="E359" s="113">
        <f t="shared" si="140"/>
        <v>0</v>
      </c>
      <c r="F359" s="113"/>
      <c r="G359" s="113">
        <f t="shared" si="143"/>
        <v>0</v>
      </c>
      <c r="H359" s="113">
        <f t="shared" si="156"/>
        <v>2197.5415869455683</v>
      </c>
      <c r="I359" s="147">
        <f t="shared" si="157"/>
        <v>87371.781662077206</v>
      </c>
      <c r="J359" s="20"/>
      <c r="N359" s="131"/>
      <c r="O359" s="133">
        <f t="shared" si="144"/>
        <v>0</v>
      </c>
      <c r="P359" s="54"/>
      <c r="Q359" s="123">
        <f t="shared" si="134"/>
        <v>87371.781662077206</v>
      </c>
      <c r="R359" s="22"/>
      <c r="S359" s="145">
        <f>SUM($C$37:C359)</f>
        <v>405668.55703087477</v>
      </c>
      <c r="T359" s="127"/>
      <c r="U359" s="123">
        <f>SUM($CE$29:CE353)</f>
        <v>405668.55703087477</v>
      </c>
      <c r="V359" s="22"/>
      <c r="W359" s="144" t="str">
        <f>MONTHLYANALYSISWORKSHEET!P331</f>
        <v/>
      </c>
      <c r="X359" s="22"/>
      <c r="Y359" s="22"/>
      <c r="AD359" s="3" t="s">
        <v>45</v>
      </c>
      <c r="CC359">
        <f t="shared" si="150"/>
        <v>329</v>
      </c>
      <c r="CD359" s="2">
        <f t="shared" si="145"/>
        <v>4.4999999999999998E-2</v>
      </c>
      <c r="CE359" s="4">
        <f t="shared" si="146"/>
        <v>285.97440830105086</v>
      </c>
      <c r="CF359" s="1">
        <f t="shared" si="147"/>
        <v>2533.4265491294036</v>
      </c>
      <c r="CG359" s="4">
        <f t="shared" si="148"/>
        <v>0</v>
      </c>
      <c r="CH359" s="4">
        <f t="shared" si="135"/>
        <v>0</v>
      </c>
      <c r="CI359" s="4">
        <f t="shared" si="151"/>
        <v>2247.4521408283526</v>
      </c>
      <c r="CJ359" s="4">
        <f t="shared" si="149"/>
        <v>74012.390072785216</v>
      </c>
      <c r="CL359" s="129">
        <f t="shared" ref="CL359:CL422" si="161">(CO358*($CL$35*13.85))/360</f>
        <v>566.656077428299</v>
      </c>
      <c r="CM359" s="1">
        <f t="shared" si="158"/>
        <v>1266.7132745647018</v>
      </c>
      <c r="CN359" s="1">
        <f t="shared" si="159"/>
        <v>700.05719713640281</v>
      </c>
      <c r="CO359" s="129">
        <f t="shared" si="160"/>
        <v>326610.31243653811</v>
      </c>
      <c r="CP359" s="111">
        <f t="shared" si="142"/>
        <v>323</v>
      </c>
    </row>
    <row r="360" spans="1:94" x14ac:dyDescent="0.25">
      <c r="A360" s="111">
        <f t="shared" si="152"/>
        <v>324</v>
      </c>
      <c r="B360" s="112">
        <f t="shared" si="153"/>
        <v>4.4999999999999998E-2</v>
      </c>
      <c r="C360" s="113">
        <f t="shared" si="154"/>
        <v>327.64418123278949</v>
      </c>
      <c r="D360" s="114">
        <f t="shared" si="155"/>
        <v>2533.4265491294036</v>
      </c>
      <c r="E360" s="113">
        <f t="shared" si="140"/>
        <v>0</v>
      </c>
      <c r="F360" s="113"/>
      <c r="G360" s="113">
        <f t="shared" si="143"/>
        <v>0</v>
      </c>
      <c r="H360" s="113">
        <f t="shared" si="156"/>
        <v>2205.7823678966142</v>
      </c>
      <c r="I360" s="147">
        <f t="shared" si="157"/>
        <v>85165.999294180598</v>
      </c>
      <c r="J360" s="20"/>
      <c r="N360" s="131" t="s">
        <v>45</v>
      </c>
      <c r="O360" s="133">
        <f>CO738</f>
        <v>0</v>
      </c>
      <c r="P360" s="54"/>
      <c r="Q360" s="123">
        <f t="shared" si="134"/>
        <v>85165.999294180598</v>
      </c>
      <c r="R360" s="22"/>
      <c r="S360" s="145">
        <f>SUM($C$37:C360)</f>
        <v>405996.20121210755</v>
      </c>
      <c r="T360" s="127">
        <v>27</v>
      </c>
      <c r="U360" s="123">
        <f>SUM($CE$29:CE354)</f>
        <v>405996.20121210755</v>
      </c>
      <c r="V360" s="22"/>
      <c r="W360" s="144" t="str">
        <f>MONTHLYANALYSISWORKSHEET!P332</f>
        <v/>
      </c>
      <c r="X360" s="22"/>
      <c r="Y360" s="22"/>
      <c r="AD360" s="3" t="s">
        <v>45</v>
      </c>
      <c r="CC360">
        <f t="shared" si="150"/>
        <v>330</v>
      </c>
      <c r="CD360" s="2">
        <f t="shared" si="145"/>
        <v>4.4999999999999998E-2</v>
      </c>
      <c r="CE360" s="4">
        <f t="shared" si="146"/>
        <v>277.54646277294455</v>
      </c>
      <c r="CF360" s="1">
        <f t="shared" si="147"/>
        <v>2533.4265491294036</v>
      </c>
      <c r="CG360" s="4">
        <f t="shared" si="148"/>
        <v>0</v>
      </c>
      <c r="CH360" s="4">
        <f t="shared" si="135"/>
        <v>0</v>
      </c>
      <c r="CI360" s="4">
        <f t="shared" si="151"/>
        <v>2255.8800863564593</v>
      </c>
      <c r="CJ360" s="4">
        <f t="shared" si="149"/>
        <v>71756.509986428762</v>
      </c>
      <c r="CL360" s="129">
        <f t="shared" si="161"/>
        <v>565.44410340575655</v>
      </c>
      <c r="CM360" s="1">
        <f t="shared" si="158"/>
        <v>1266.7132745647018</v>
      </c>
      <c r="CN360" s="1">
        <f t="shared" si="159"/>
        <v>701.26917115894526</v>
      </c>
      <c r="CO360" s="129">
        <f t="shared" si="160"/>
        <v>325909.04326537915</v>
      </c>
      <c r="CP360" s="111">
        <f t="shared" si="142"/>
        <v>324</v>
      </c>
    </row>
    <row r="361" spans="1:94" x14ac:dyDescent="0.25">
      <c r="A361" s="111">
        <f t="shared" si="152"/>
        <v>325</v>
      </c>
      <c r="B361" s="112">
        <f t="shared" si="153"/>
        <v>4.4999999999999998E-2</v>
      </c>
      <c r="C361" s="113">
        <f t="shared" si="154"/>
        <v>319.37249735317721</v>
      </c>
      <c r="D361" s="114">
        <f t="shared" si="155"/>
        <v>2533.4265491294036</v>
      </c>
      <c r="E361" s="113">
        <f t="shared" si="140"/>
        <v>0</v>
      </c>
      <c r="F361" s="113"/>
      <c r="G361" s="113">
        <f t="shared" si="143"/>
        <v>0</v>
      </c>
      <c r="H361" s="113">
        <f t="shared" si="156"/>
        <v>2214.0540517762265</v>
      </c>
      <c r="I361" s="147">
        <f t="shared" si="157"/>
        <v>82951.94524240437</v>
      </c>
      <c r="J361" s="20"/>
      <c r="N361" s="131"/>
      <c r="O361" s="133">
        <f>O360-($O360-$O$372)/12</f>
        <v>0</v>
      </c>
      <c r="P361" s="54"/>
      <c r="Q361" s="123">
        <f t="shared" si="134"/>
        <v>82951.94524240437</v>
      </c>
      <c r="R361" s="22"/>
      <c r="S361" s="145">
        <f>SUM($C$37:C361)</f>
        <v>406315.57370946073</v>
      </c>
      <c r="T361" s="127"/>
      <c r="U361" s="123">
        <f>SUM($CE$29:CE355)</f>
        <v>406315.57370946073</v>
      </c>
      <c r="V361" s="22"/>
      <c r="W361" s="144" t="str">
        <f>MONTHLYANALYSISWORKSHEET!P333</f>
        <v/>
      </c>
      <c r="X361" s="22"/>
      <c r="Y361" s="22"/>
      <c r="AD361" s="3" t="s">
        <v>45</v>
      </c>
      <c r="CC361">
        <f t="shared" si="150"/>
        <v>331</v>
      </c>
      <c r="CD361" s="2">
        <f t="shared" si="145"/>
        <v>4.4999999999999998E-2</v>
      </c>
      <c r="CE361" s="4">
        <f t="shared" si="146"/>
        <v>269.08691244910784</v>
      </c>
      <c r="CF361" s="1">
        <f t="shared" si="147"/>
        <v>2533.4265491294036</v>
      </c>
      <c r="CG361" s="4">
        <f t="shared" si="148"/>
        <v>0</v>
      </c>
      <c r="CH361" s="4">
        <f t="shared" si="135"/>
        <v>0</v>
      </c>
      <c r="CI361" s="4">
        <f t="shared" si="151"/>
        <v>2264.3396366802958</v>
      </c>
      <c r="CJ361" s="4">
        <f t="shared" si="149"/>
        <v>69492.17034974847</v>
      </c>
      <c r="CL361" s="129">
        <f t="shared" si="161"/>
        <v>564.23003115318761</v>
      </c>
      <c r="CM361" s="1">
        <f t="shared" si="158"/>
        <v>1266.7132745647018</v>
      </c>
      <c r="CN361" s="1">
        <f t="shared" si="159"/>
        <v>702.4832434115142</v>
      </c>
      <c r="CO361" s="129">
        <f t="shared" si="160"/>
        <v>325206.56002196763</v>
      </c>
      <c r="CP361" s="111">
        <f t="shared" si="142"/>
        <v>325</v>
      </c>
    </row>
    <row r="362" spans="1:94" x14ac:dyDescent="0.25">
      <c r="A362" s="111">
        <f t="shared" si="152"/>
        <v>326</v>
      </c>
      <c r="B362" s="112">
        <f t="shared" si="153"/>
        <v>4.4999999999999998E-2</v>
      </c>
      <c r="C362" s="113">
        <f t="shared" si="154"/>
        <v>311.06979465901634</v>
      </c>
      <c r="D362" s="114">
        <f t="shared" si="155"/>
        <v>2533.4265491294036</v>
      </c>
      <c r="E362" s="113">
        <f t="shared" si="140"/>
        <v>0</v>
      </c>
      <c r="F362" s="113"/>
      <c r="G362" s="113">
        <f t="shared" si="143"/>
        <v>0</v>
      </c>
      <c r="H362" s="113">
        <f t="shared" si="156"/>
        <v>2222.3567544703874</v>
      </c>
      <c r="I362" s="147">
        <f t="shared" si="157"/>
        <v>80729.588487933986</v>
      </c>
      <c r="J362" s="20"/>
      <c r="N362" s="131"/>
      <c r="O362" s="133">
        <f t="shared" ref="O362:O371" si="162">O361-($O361-$O$372)/12</f>
        <v>0</v>
      </c>
      <c r="P362" s="54"/>
      <c r="Q362" s="123">
        <f t="shared" si="134"/>
        <v>80729.588487933986</v>
      </c>
      <c r="R362" s="22"/>
      <c r="S362" s="145">
        <f>SUM($C$37:C362)</f>
        <v>406626.64350411977</v>
      </c>
      <c r="T362" s="127"/>
      <c r="U362" s="123">
        <f>SUM($CE$29:CE356)</f>
        <v>406626.64350411977</v>
      </c>
      <c r="V362" s="22"/>
      <c r="W362" s="144" t="str">
        <f>MONTHLYANALYSISWORKSHEET!P334</f>
        <v/>
      </c>
      <c r="X362" s="22"/>
      <c r="Y362" s="22"/>
      <c r="AD362" s="3" t="s">
        <v>45</v>
      </c>
      <c r="CC362">
        <f t="shared" si="150"/>
        <v>332</v>
      </c>
      <c r="CD362" s="2">
        <f t="shared" si="145"/>
        <v>4.4999999999999998E-2</v>
      </c>
      <c r="CE362" s="4">
        <f t="shared" si="146"/>
        <v>260.59563881155674</v>
      </c>
      <c r="CF362" s="1">
        <f t="shared" si="147"/>
        <v>2533.4265491294036</v>
      </c>
      <c r="CG362" s="4">
        <f t="shared" si="148"/>
        <v>0</v>
      </c>
      <c r="CH362" s="4">
        <f t="shared" si="135"/>
        <v>0</v>
      </c>
      <c r="CI362" s="4">
        <f t="shared" si="151"/>
        <v>2272.8309103178467</v>
      </c>
      <c r="CJ362" s="4">
        <f t="shared" si="149"/>
        <v>67219.339439430623</v>
      </c>
      <c r="CL362" s="129">
        <f t="shared" si="161"/>
        <v>563.01385703803146</v>
      </c>
      <c r="CM362" s="1">
        <f t="shared" si="158"/>
        <v>1266.7132745647018</v>
      </c>
      <c r="CN362" s="1">
        <f t="shared" si="159"/>
        <v>703.69941752667035</v>
      </c>
      <c r="CO362" s="129">
        <f t="shared" si="160"/>
        <v>324502.86060444097</v>
      </c>
      <c r="CP362" s="111">
        <f t="shared" si="142"/>
        <v>326</v>
      </c>
    </row>
    <row r="363" spans="1:94" x14ac:dyDescent="0.25">
      <c r="A363" s="111">
        <f t="shared" si="152"/>
        <v>327</v>
      </c>
      <c r="B363" s="112">
        <f t="shared" si="153"/>
        <v>4.4999999999999998E-2</v>
      </c>
      <c r="C363" s="113">
        <f t="shared" si="154"/>
        <v>302.73595682975241</v>
      </c>
      <c r="D363" s="114">
        <f t="shared" si="155"/>
        <v>2533.4265491294036</v>
      </c>
      <c r="E363" s="113">
        <f t="shared" si="140"/>
        <v>0</v>
      </c>
      <c r="F363" s="113"/>
      <c r="G363" s="113">
        <f t="shared" si="143"/>
        <v>0</v>
      </c>
      <c r="H363" s="113">
        <f t="shared" si="156"/>
        <v>2230.6905922996511</v>
      </c>
      <c r="I363" s="147">
        <f t="shared" si="157"/>
        <v>78498.897895634334</v>
      </c>
      <c r="J363" s="20"/>
      <c r="N363" s="131"/>
      <c r="O363" s="133">
        <f t="shared" si="162"/>
        <v>0</v>
      </c>
      <c r="P363" s="54"/>
      <c r="Q363" s="123">
        <f t="shared" ref="Q363:Q411" si="163">CJ357</f>
        <v>78498.897895634334</v>
      </c>
      <c r="R363" s="22"/>
      <c r="S363" s="145">
        <f>SUM($C$37:C363)</f>
        <v>406929.37946094951</v>
      </c>
      <c r="T363" s="127"/>
      <c r="U363" s="123">
        <f>SUM($CE$29:CE357)</f>
        <v>406929.37946094951</v>
      </c>
      <c r="V363" s="22"/>
      <c r="W363" s="144" t="str">
        <f>MONTHLYANALYSISWORKSHEET!P335</f>
        <v/>
      </c>
      <c r="X363" s="22"/>
      <c r="Y363" s="22"/>
      <c r="AD363" s="3" t="s">
        <v>45</v>
      </c>
      <c r="CC363">
        <f t="shared" si="150"/>
        <v>333</v>
      </c>
      <c r="CD363" s="2">
        <f t="shared" si="145"/>
        <v>4.4999999999999998E-2</v>
      </c>
      <c r="CE363" s="4">
        <f t="shared" si="146"/>
        <v>252.07252289786479</v>
      </c>
      <c r="CF363" s="1">
        <f t="shared" si="147"/>
        <v>2533.4265491294036</v>
      </c>
      <c r="CG363" s="4">
        <f t="shared" si="148"/>
        <v>0</v>
      </c>
      <c r="CH363" s="4">
        <f t="shared" ref="CH363:CH405" si="164">IF(CJ362&lt;1,0,CH351)</f>
        <v>0</v>
      </c>
      <c r="CI363" s="4">
        <f t="shared" si="151"/>
        <v>2281.3540262315387</v>
      </c>
      <c r="CJ363" s="4">
        <f t="shared" si="149"/>
        <v>64937.985413199087</v>
      </c>
      <c r="CL363" s="129">
        <f t="shared" si="161"/>
        <v>561.79557742143834</v>
      </c>
      <c r="CM363" s="1">
        <f t="shared" si="158"/>
        <v>1266.7132745647018</v>
      </c>
      <c r="CN363" s="1">
        <f t="shared" si="159"/>
        <v>704.91769714326347</v>
      </c>
      <c r="CO363" s="129">
        <f t="shared" si="160"/>
        <v>323797.94290729769</v>
      </c>
      <c r="CP363" s="111">
        <f t="shared" si="142"/>
        <v>327</v>
      </c>
    </row>
    <row r="364" spans="1:94" x14ac:dyDescent="0.25">
      <c r="A364" s="111">
        <f t="shared" si="152"/>
        <v>328</v>
      </c>
      <c r="B364" s="112">
        <f t="shared" si="153"/>
        <v>4.4999999999999998E-2</v>
      </c>
      <c r="C364" s="113">
        <f t="shared" si="154"/>
        <v>294.37086710862872</v>
      </c>
      <c r="D364" s="114">
        <f t="shared" si="155"/>
        <v>2533.4265491294036</v>
      </c>
      <c r="E364" s="113">
        <f t="shared" si="140"/>
        <v>0</v>
      </c>
      <c r="F364" s="113"/>
      <c r="G364" s="113">
        <f t="shared" si="143"/>
        <v>0</v>
      </c>
      <c r="H364" s="113">
        <f t="shared" si="156"/>
        <v>2239.0556820207748</v>
      </c>
      <c r="I364" s="147">
        <f t="shared" si="157"/>
        <v>76259.842213613563</v>
      </c>
      <c r="J364" s="20"/>
      <c r="N364" s="131"/>
      <c r="O364" s="133">
        <f t="shared" si="162"/>
        <v>0</v>
      </c>
      <c r="P364" s="54"/>
      <c r="Q364" s="123">
        <f t="shared" si="163"/>
        <v>76259.842213613563</v>
      </c>
      <c r="R364" s="22"/>
      <c r="S364" s="145">
        <f>SUM($C$37:C364)</f>
        <v>407223.75032805814</v>
      </c>
      <c r="T364" s="127"/>
      <c r="U364" s="123">
        <f>SUM($CE$29:CE358)</f>
        <v>407223.75032805814</v>
      </c>
      <c r="V364" s="22"/>
      <c r="W364" s="144" t="str">
        <f>MONTHLYANALYSISWORKSHEET!P336</f>
        <v/>
      </c>
      <c r="X364" s="22"/>
      <c r="Y364" s="22"/>
      <c r="AD364" s="3" t="s">
        <v>45</v>
      </c>
      <c r="CC364">
        <f t="shared" si="150"/>
        <v>334</v>
      </c>
      <c r="CD364" s="2">
        <f t="shared" si="145"/>
        <v>4.4999999999999998E-2</v>
      </c>
      <c r="CE364" s="4">
        <f t="shared" si="146"/>
        <v>243.51744529949656</v>
      </c>
      <c r="CF364" s="1">
        <f t="shared" si="147"/>
        <v>2533.4265491294036</v>
      </c>
      <c r="CG364" s="4">
        <f t="shared" si="148"/>
        <v>0</v>
      </c>
      <c r="CH364" s="4">
        <f t="shared" si="164"/>
        <v>0</v>
      </c>
      <c r="CI364" s="4">
        <f t="shared" si="151"/>
        <v>2289.9091038299071</v>
      </c>
      <c r="CJ364" s="4">
        <f t="shared" si="149"/>
        <v>62648.076309369178</v>
      </c>
      <c r="CL364" s="129">
        <f t="shared" si="161"/>
        <v>560.57518865825909</v>
      </c>
      <c r="CM364" s="1">
        <f t="shared" si="158"/>
        <v>1266.7132745647018</v>
      </c>
      <c r="CN364" s="1">
        <f t="shared" si="159"/>
        <v>706.13808590644271</v>
      </c>
      <c r="CO364" s="129">
        <f t="shared" si="160"/>
        <v>323091.80482139124</v>
      </c>
      <c r="CP364" s="111">
        <f t="shared" si="142"/>
        <v>328</v>
      </c>
    </row>
    <row r="365" spans="1:94" x14ac:dyDescent="0.25">
      <c r="A365" s="111">
        <f t="shared" si="152"/>
        <v>329</v>
      </c>
      <c r="B365" s="112">
        <f t="shared" si="153"/>
        <v>4.4999999999999998E-2</v>
      </c>
      <c r="C365" s="113">
        <f t="shared" si="154"/>
        <v>285.97440830105086</v>
      </c>
      <c r="D365" s="114">
        <f t="shared" si="155"/>
        <v>2533.4265491294036</v>
      </c>
      <c r="E365" s="113">
        <f t="shared" si="140"/>
        <v>0</v>
      </c>
      <c r="F365" s="113"/>
      <c r="G365" s="113">
        <f t="shared" si="143"/>
        <v>0</v>
      </c>
      <c r="H365" s="113">
        <f t="shared" si="156"/>
        <v>2247.4521408283526</v>
      </c>
      <c r="I365" s="147">
        <f t="shared" si="157"/>
        <v>74012.390072785216</v>
      </c>
      <c r="J365" s="20"/>
      <c r="N365" s="131"/>
      <c r="O365" s="133">
        <f t="shared" si="162"/>
        <v>0</v>
      </c>
      <c r="P365" s="54"/>
      <c r="Q365" s="123">
        <f t="shared" si="163"/>
        <v>74012.390072785216</v>
      </c>
      <c r="R365" s="22"/>
      <c r="S365" s="145">
        <f>SUM($C$37:C365)</f>
        <v>407509.7247363592</v>
      </c>
      <c r="T365" s="127"/>
      <c r="U365" s="123">
        <f>SUM($CE$29:CE359)</f>
        <v>407509.7247363592</v>
      </c>
      <c r="V365" s="22"/>
      <c r="W365" s="144" t="str">
        <f>MONTHLYANALYSISWORKSHEET!P337</f>
        <v/>
      </c>
      <c r="X365" s="22"/>
      <c r="Y365" s="22"/>
      <c r="AD365" s="3" t="s">
        <v>45</v>
      </c>
      <c r="CC365">
        <f t="shared" si="150"/>
        <v>335</v>
      </c>
      <c r="CD365" s="2">
        <f t="shared" si="145"/>
        <v>4.4999999999999998E-2</v>
      </c>
      <c r="CE365" s="4">
        <f t="shared" si="146"/>
        <v>234.93028616013439</v>
      </c>
      <c r="CF365" s="1">
        <f t="shared" si="147"/>
        <v>2533.4265491294036</v>
      </c>
      <c r="CG365" s="4">
        <f t="shared" si="148"/>
        <v>0</v>
      </c>
      <c r="CH365" s="4">
        <f t="shared" si="164"/>
        <v>0</v>
      </c>
      <c r="CI365" s="4">
        <f t="shared" si="151"/>
        <v>2298.4962629692691</v>
      </c>
      <c r="CJ365" s="4">
        <f t="shared" si="149"/>
        <v>60349.580046399911</v>
      </c>
      <c r="CL365" s="129">
        <f t="shared" si="161"/>
        <v>559.35268709703348</v>
      </c>
      <c r="CM365" s="1">
        <f t="shared" si="158"/>
        <v>1266.7132745647018</v>
      </c>
      <c r="CN365" s="1">
        <f t="shared" si="159"/>
        <v>707.36058746766832</v>
      </c>
      <c r="CO365" s="129">
        <f t="shared" si="160"/>
        <v>322384.44423392357</v>
      </c>
      <c r="CP365" s="111">
        <f t="shared" si="142"/>
        <v>329</v>
      </c>
    </row>
    <row r="366" spans="1:94" x14ac:dyDescent="0.25">
      <c r="A366" s="111">
        <f t="shared" si="152"/>
        <v>330</v>
      </c>
      <c r="B366" s="112">
        <f t="shared" si="153"/>
        <v>4.4999999999999998E-2</v>
      </c>
      <c r="C366" s="113">
        <f t="shared" si="154"/>
        <v>277.54646277294455</v>
      </c>
      <c r="D366" s="114">
        <f t="shared" si="155"/>
        <v>2533.4265491294036</v>
      </c>
      <c r="E366" s="113">
        <f t="shared" si="140"/>
        <v>0</v>
      </c>
      <c r="F366" s="113"/>
      <c r="G366" s="113">
        <f t="shared" si="143"/>
        <v>0</v>
      </c>
      <c r="H366" s="113">
        <f t="shared" si="156"/>
        <v>2255.8800863564593</v>
      </c>
      <c r="I366" s="147">
        <f t="shared" si="157"/>
        <v>71756.509986428762</v>
      </c>
      <c r="J366" s="20"/>
      <c r="N366" s="131"/>
      <c r="O366" s="133">
        <f t="shared" si="162"/>
        <v>0</v>
      </c>
      <c r="P366" s="54"/>
      <c r="Q366" s="123">
        <f t="shared" si="163"/>
        <v>71756.509986428762</v>
      </c>
      <c r="R366" s="22"/>
      <c r="S366" s="145">
        <f>SUM($C$37:C366)</f>
        <v>407787.27119913214</v>
      </c>
      <c r="T366" s="127"/>
      <c r="U366" s="123">
        <f>SUM($CE$29:CE360)</f>
        <v>407787.27119913214</v>
      </c>
      <c r="V366" s="22"/>
      <c r="W366" s="144" t="str">
        <f>MONTHLYANALYSISWORKSHEET!P338</f>
        <v/>
      </c>
      <c r="X366" s="22"/>
      <c r="Y366" s="22"/>
      <c r="AD366" s="3" t="s">
        <v>45</v>
      </c>
      <c r="CC366">
        <f t="shared" si="150"/>
        <v>336</v>
      </c>
      <c r="CD366" s="2">
        <f t="shared" si="145"/>
        <v>4.4999999999999998E-2</v>
      </c>
      <c r="CE366" s="4">
        <f t="shared" si="146"/>
        <v>226.31092517399964</v>
      </c>
      <c r="CF366" s="1">
        <f t="shared" si="147"/>
        <v>2533.4265491294036</v>
      </c>
      <c r="CG366" s="4">
        <f t="shared" si="148"/>
        <v>0</v>
      </c>
      <c r="CH366" s="4">
        <f t="shared" si="164"/>
        <v>0</v>
      </c>
      <c r="CI366" s="4">
        <f t="shared" si="151"/>
        <v>2307.1156239554039</v>
      </c>
      <c r="CJ366" s="4">
        <f t="shared" si="149"/>
        <v>58042.464422444507</v>
      </c>
      <c r="CL366" s="129">
        <f t="shared" si="161"/>
        <v>558.12806907998015</v>
      </c>
      <c r="CM366" s="1">
        <f t="shared" si="158"/>
        <v>1266.7132745647018</v>
      </c>
      <c r="CN366" s="1">
        <f t="shared" si="159"/>
        <v>708.58520548472166</v>
      </c>
      <c r="CO366" s="129">
        <f t="shared" si="160"/>
        <v>321675.85902843886</v>
      </c>
      <c r="CP366" s="111">
        <f t="shared" si="142"/>
        <v>330</v>
      </c>
    </row>
    <row r="367" spans="1:94" x14ac:dyDescent="0.25">
      <c r="A367" s="111">
        <f t="shared" si="152"/>
        <v>331</v>
      </c>
      <c r="B367" s="112">
        <f t="shared" si="153"/>
        <v>4.4999999999999998E-2</v>
      </c>
      <c r="C367" s="113">
        <f t="shared" si="154"/>
        <v>269.08691244910784</v>
      </c>
      <c r="D367" s="114">
        <f t="shared" si="155"/>
        <v>2533.4265491294036</v>
      </c>
      <c r="E367" s="113">
        <f t="shared" si="140"/>
        <v>0</v>
      </c>
      <c r="F367" s="113"/>
      <c r="G367" s="113">
        <f t="shared" si="143"/>
        <v>0</v>
      </c>
      <c r="H367" s="113">
        <f t="shared" si="156"/>
        <v>2264.3396366802958</v>
      </c>
      <c r="I367" s="147">
        <f t="shared" si="157"/>
        <v>69492.17034974847</v>
      </c>
      <c r="J367" s="20"/>
      <c r="N367" s="131"/>
      <c r="O367" s="133">
        <f t="shared" si="162"/>
        <v>0</v>
      </c>
      <c r="P367" s="54"/>
      <c r="Q367" s="123">
        <f t="shared" si="163"/>
        <v>69492.17034974847</v>
      </c>
      <c r="R367" s="22"/>
      <c r="S367" s="145">
        <f>SUM($C$37:C367)</f>
        <v>408056.35811158124</v>
      </c>
      <c r="T367" s="127"/>
      <c r="U367" s="123">
        <f>SUM($CE$29:CE361)</f>
        <v>408056.35811158124</v>
      </c>
      <c r="V367" s="22"/>
      <c r="W367" s="144" t="str">
        <f>MONTHLYANALYSISWORKSHEET!P339</f>
        <v/>
      </c>
      <c r="X367" s="22"/>
      <c r="Y367" s="22"/>
      <c r="AD367" s="3" t="s">
        <v>45</v>
      </c>
      <c r="CC367">
        <f t="shared" si="150"/>
        <v>337</v>
      </c>
      <c r="CD367" s="2">
        <f t="shared" si="145"/>
        <v>4.4999999999999998E-2</v>
      </c>
      <c r="CE367" s="4">
        <f t="shared" si="146"/>
        <v>217.65924158416689</v>
      </c>
      <c r="CF367" s="1">
        <f t="shared" si="147"/>
        <v>2533.4265491294036</v>
      </c>
      <c r="CG367" s="4">
        <f t="shared" si="148"/>
        <v>0</v>
      </c>
      <c r="CH367" s="4">
        <f t="shared" si="164"/>
        <v>0</v>
      </c>
      <c r="CI367" s="4">
        <f t="shared" si="151"/>
        <v>2315.7673075452367</v>
      </c>
      <c r="CJ367" s="4">
        <f t="shared" si="149"/>
        <v>55726.697114899274</v>
      </c>
      <c r="CL367" s="129">
        <f t="shared" si="161"/>
        <v>556.90133094298471</v>
      </c>
      <c r="CM367" s="1">
        <f t="shared" si="158"/>
        <v>1266.7132745647018</v>
      </c>
      <c r="CN367" s="1">
        <f t="shared" si="159"/>
        <v>709.81194362171709</v>
      </c>
      <c r="CO367" s="129">
        <f t="shared" si="160"/>
        <v>320966.04708481714</v>
      </c>
      <c r="CP367" s="111">
        <f t="shared" si="142"/>
        <v>331</v>
      </c>
    </row>
    <row r="368" spans="1:94" x14ac:dyDescent="0.25">
      <c r="A368" s="111">
        <f t="shared" si="152"/>
        <v>332</v>
      </c>
      <c r="B368" s="112">
        <f t="shared" si="153"/>
        <v>4.4999999999999998E-2</v>
      </c>
      <c r="C368" s="113">
        <f t="shared" si="154"/>
        <v>260.59563881155674</v>
      </c>
      <c r="D368" s="114">
        <f t="shared" si="155"/>
        <v>2533.4265491294036</v>
      </c>
      <c r="E368" s="113">
        <f t="shared" si="140"/>
        <v>0</v>
      </c>
      <c r="F368" s="113"/>
      <c r="G368" s="113">
        <f t="shared" si="143"/>
        <v>0</v>
      </c>
      <c r="H368" s="113">
        <f t="shared" si="156"/>
        <v>2272.8309103178467</v>
      </c>
      <c r="I368" s="147">
        <f t="shared" si="157"/>
        <v>67219.339439430623</v>
      </c>
      <c r="J368" s="20"/>
      <c r="N368" s="131"/>
      <c r="O368" s="133">
        <f t="shared" si="162"/>
        <v>0</v>
      </c>
      <c r="P368" s="54"/>
      <c r="Q368" s="123">
        <f t="shared" si="163"/>
        <v>67219.339439430623</v>
      </c>
      <c r="R368" s="22"/>
      <c r="S368" s="145">
        <f>SUM($C$37:C368)</f>
        <v>408316.95375039277</v>
      </c>
      <c r="T368" s="127"/>
      <c r="U368" s="123">
        <f>SUM($CE$29:CE362)</f>
        <v>408316.95375039277</v>
      </c>
      <c r="V368" s="22"/>
      <c r="W368" s="144" t="str">
        <f>MONTHLYANALYSISWORKSHEET!P340</f>
        <v/>
      </c>
      <c r="X368" s="22"/>
      <c r="Y368" s="22"/>
      <c r="AD368" s="3" t="s">
        <v>45</v>
      </c>
      <c r="CC368">
        <f t="shared" si="150"/>
        <v>338</v>
      </c>
      <c r="CD368" s="2">
        <f t="shared" si="145"/>
        <v>4.4999999999999998E-2</v>
      </c>
      <c r="CE368" s="4">
        <f t="shared" si="146"/>
        <v>208.97511418087225</v>
      </c>
      <c r="CF368" s="1">
        <f t="shared" si="147"/>
        <v>2533.4265491294036</v>
      </c>
      <c r="CG368" s="4">
        <f t="shared" si="148"/>
        <v>0</v>
      </c>
      <c r="CH368" s="4">
        <f t="shared" si="164"/>
        <v>0</v>
      </c>
      <c r="CI368" s="4">
        <f t="shared" si="151"/>
        <v>2324.4514349485312</v>
      </c>
      <c r="CJ368" s="4">
        <f t="shared" si="149"/>
        <v>53402.245679950742</v>
      </c>
      <c r="CL368" s="129">
        <f t="shared" si="161"/>
        <v>555.67246901558963</v>
      </c>
      <c r="CM368" s="1">
        <f t="shared" si="158"/>
        <v>1266.7132745647018</v>
      </c>
      <c r="CN368" s="1">
        <f t="shared" si="159"/>
        <v>711.04080554911218</v>
      </c>
      <c r="CO368" s="129">
        <f t="shared" si="160"/>
        <v>320255.00627926801</v>
      </c>
      <c r="CP368" s="111">
        <f t="shared" si="142"/>
        <v>332</v>
      </c>
    </row>
    <row r="369" spans="1:94" x14ac:dyDescent="0.25">
      <c r="A369" s="111">
        <f t="shared" si="152"/>
        <v>333</v>
      </c>
      <c r="B369" s="112">
        <f t="shared" si="153"/>
        <v>4.4999999999999998E-2</v>
      </c>
      <c r="C369" s="113">
        <f t="shared" si="154"/>
        <v>252.07252289786479</v>
      </c>
      <c r="D369" s="114">
        <f t="shared" si="155"/>
        <v>2533.4265491294036</v>
      </c>
      <c r="E369" s="113">
        <f t="shared" si="140"/>
        <v>0</v>
      </c>
      <c r="F369" s="113"/>
      <c r="G369" s="113">
        <f t="shared" si="143"/>
        <v>0</v>
      </c>
      <c r="H369" s="113">
        <f t="shared" si="156"/>
        <v>2281.3540262315387</v>
      </c>
      <c r="I369" s="147">
        <f t="shared" si="157"/>
        <v>64937.985413199087</v>
      </c>
      <c r="J369" s="20"/>
      <c r="N369" s="131"/>
      <c r="O369" s="133">
        <f t="shared" si="162"/>
        <v>0</v>
      </c>
      <c r="P369" s="54"/>
      <c r="Q369" s="123">
        <f t="shared" si="163"/>
        <v>64937.985413199087</v>
      </c>
      <c r="R369" s="22"/>
      <c r="S369" s="145">
        <f>SUM($C$37:C369)</f>
        <v>408569.02627329063</v>
      </c>
      <c r="T369" s="127"/>
      <c r="U369" s="123">
        <f>SUM($CE$29:CE363)</f>
        <v>408569.02627329063</v>
      </c>
      <c r="V369" s="22"/>
      <c r="W369" s="144" t="str">
        <f>MONTHLYANALYSISWORKSHEET!P341</f>
        <v/>
      </c>
      <c r="X369" s="22"/>
      <c r="Y369" s="22"/>
      <c r="AD369" s="3" t="s">
        <v>45</v>
      </c>
      <c r="CC369">
        <f t="shared" si="150"/>
        <v>339</v>
      </c>
      <c r="CD369" s="2">
        <f t="shared" si="145"/>
        <v>4.4999999999999998E-2</v>
      </c>
      <c r="CE369" s="4">
        <f t="shared" si="146"/>
        <v>200.25842129981527</v>
      </c>
      <c r="CF369" s="1">
        <f t="shared" si="147"/>
        <v>2533.4265491294036</v>
      </c>
      <c r="CG369" s="4">
        <f t="shared" si="148"/>
        <v>0</v>
      </c>
      <c r="CH369" s="4">
        <f t="shared" si="164"/>
        <v>0</v>
      </c>
      <c r="CI369" s="4">
        <f t="shared" si="151"/>
        <v>2333.1681278295882</v>
      </c>
      <c r="CJ369" s="4">
        <f t="shared" si="149"/>
        <v>51069.077552121154</v>
      </c>
      <c r="CL369" s="129">
        <f t="shared" si="161"/>
        <v>554.4414796209827</v>
      </c>
      <c r="CM369" s="1">
        <f t="shared" si="158"/>
        <v>1266.7132745647018</v>
      </c>
      <c r="CN369" s="1">
        <f t="shared" si="159"/>
        <v>712.2717949437191</v>
      </c>
      <c r="CO369" s="129">
        <f t="shared" si="160"/>
        <v>319542.73448432429</v>
      </c>
      <c r="CP369" s="111">
        <f t="shared" si="142"/>
        <v>333</v>
      </c>
    </row>
    <row r="370" spans="1:94" x14ac:dyDescent="0.25">
      <c r="A370" s="111">
        <f t="shared" si="152"/>
        <v>334</v>
      </c>
      <c r="B370" s="112">
        <f t="shared" si="153"/>
        <v>4.4999999999999998E-2</v>
      </c>
      <c r="C370" s="113">
        <f t="shared" si="154"/>
        <v>243.51744529949656</v>
      </c>
      <c r="D370" s="114">
        <f t="shared" si="155"/>
        <v>2533.4265491294036</v>
      </c>
      <c r="E370" s="113">
        <f t="shared" si="140"/>
        <v>0</v>
      </c>
      <c r="F370" s="113"/>
      <c r="G370" s="113">
        <f t="shared" si="143"/>
        <v>0</v>
      </c>
      <c r="H370" s="113">
        <f t="shared" si="156"/>
        <v>2289.9091038299071</v>
      </c>
      <c r="I370" s="147">
        <f t="shared" si="157"/>
        <v>62648.076309369178</v>
      </c>
      <c r="J370" s="20"/>
      <c r="N370" s="131"/>
      <c r="O370" s="133">
        <f t="shared" si="162"/>
        <v>0</v>
      </c>
      <c r="P370" s="54"/>
      <c r="Q370" s="123">
        <f t="shared" si="163"/>
        <v>62648.076309369178</v>
      </c>
      <c r="R370" s="22"/>
      <c r="S370" s="145">
        <f>SUM($C$37:C370)</f>
        <v>408812.54371859011</v>
      </c>
      <c r="T370" s="127"/>
      <c r="U370" s="123">
        <f>SUM($CE$29:CE364)</f>
        <v>408812.54371859011</v>
      </c>
      <c r="V370" s="22"/>
      <c r="W370" s="144" t="str">
        <f>MONTHLYANALYSISWORKSHEET!P342</f>
        <v/>
      </c>
      <c r="X370" s="22"/>
      <c r="Y370" s="22"/>
      <c r="AD370" s="3" t="s">
        <v>45</v>
      </c>
      <c r="CC370">
        <f t="shared" si="150"/>
        <v>340</v>
      </c>
      <c r="CD370" s="2">
        <f t="shared" si="145"/>
        <v>4.4999999999999998E-2</v>
      </c>
      <c r="CE370" s="4">
        <f t="shared" si="146"/>
        <v>191.50904082045429</v>
      </c>
      <c r="CF370" s="1">
        <f t="shared" si="147"/>
        <v>2533.4265491294036</v>
      </c>
      <c r="CG370" s="4">
        <f t="shared" si="148"/>
        <v>0</v>
      </c>
      <c r="CH370" s="4">
        <f t="shared" si="164"/>
        <v>0</v>
      </c>
      <c r="CI370" s="4">
        <f t="shared" si="151"/>
        <v>2341.9175083089494</v>
      </c>
      <c r="CJ370" s="4">
        <f t="shared" si="149"/>
        <v>48727.160043812204</v>
      </c>
      <c r="CL370" s="129">
        <f t="shared" si="161"/>
        <v>553.20835907598644</v>
      </c>
      <c r="CM370" s="1">
        <f t="shared" si="158"/>
        <v>1266.7132745647018</v>
      </c>
      <c r="CN370" s="1">
        <f t="shared" si="159"/>
        <v>713.50491548871537</v>
      </c>
      <c r="CO370" s="129">
        <f t="shared" si="160"/>
        <v>318829.22956883558</v>
      </c>
      <c r="CP370" s="111">
        <f t="shared" si="142"/>
        <v>334</v>
      </c>
    </row>
    <row r="371" spans="1:94" x14ac:dyDescent="0.25">
      <c r="A371" s="111">
        <f t="shared" si="152"/>
        <v>335</v>
      </c>
      <c r="B371" s="112">
        <f t="shared" si="153"/>
        <v>4.4999999999999998E-2</v>
      </c>
      <c r="C371" s="113">
        <f t="shared" si="154"/>
        <v>234.93028616013439</v>
      </c>
      <c r="D371" s="114">
        <f t="shared" si="155"/>
        <v>2533.4265491294036</v>
      </c>
      <c r="E371" s="113">
        <f t="shared" si="140"/>
        <v>0</v>
      </c>
      <c r="F371" s="113"/>
      <c r="G371" s="113">
        <f t="shared" si="143"/>
        <v>0</v>
      </c>
      <c r="H371" s="113">
        <f t="shared" si="156"/>
        <v>2298.4962629692691</v>
      </c>
      <c r="I371" s="147">
        <f t="shared" si="157"/>
        <v>60349.580046399911</v>
      </c>
      <c r="J371" s="20"/>
      <c r="N371" s="131"/>
      <c r="O371" s="133">
        <f t="shared" si="162"/>
        <v>0</v>
      </c>
      <c r="P371" s="54"/>
      <c r="Q371" s="123">
        <f t="shared" si="163"/>
        <v>60349.580046399911</v>
      </c>
      <c r="R371" s="22"/>
      <c r="S371" s="145">
        <f>SUM($C$37:C371)</f>
        <v>409047.47400475026</v>
      </c>
      <c r="T371" s="127"/>
      <c r="U371" s="123">
        <f>SUM($CE$29:CE365)</f>
        <v>409047.47400475026</v>
      </c>
      <c r="V371" s="22"/>
      <c r="W371" s="144" t="str">
        <f>MONTHLYANALYSISWORKSHEET!P343</f>
        <v/>
      </c>
      <c r="X371" s="22"/>
      <c r="Y371" s="22"/>
      <c r="AD371" s="3" t="s">
        <v>45</v>
      </c>
      <c r="CC371">
        <f t="shared" si="150"/>
        <v>341</v>
      </c>
      <c r="CD371" s="2">
        <f t="shared" si="145"/>
        <v>4.4999999999999998E-2</v>
      </c>
      <c r="CE371" s="4">
        <f t="shared" si="146"/>
        <v>182.72685016429577</v>
      </c>
      <c r="CF371" s="1">
        <f t="shared" si="147"/>
        <v>2533.4265491294036</v>
      </c>
      <c r="CG371" s="4">
        <f t="shared" si="148"/>
        <v>0</v>
      </c>
      <c r="CH371" s="4">
        <f t="shared" si="164"/>
        <v>0</v>
      </c>
      <c r="CI371" s="4">
        <f t="shared" si="151"/>
        <v>2350.6996989651079</v>
      </c>
      <c r="CJ371" s="4">
        <f t="shared" si="149"/>
        <v>46376.460344847095</v>
      </c>
      <c r="CL371" s="129">
        <f t="shared" si="161"/>
        <v>551.9731036910465</v>
      </c>
      <c r="CM371" s="1">
        <f t="shared" si="158"/>
        <v>1266.7132745647018</v>
      </c>
      <c r="CN371" s="1">
        <f t="shared" si="159"/>
        <v>714.7401708736553</v>
      </c>
      <c r="CO371" s="129">
        <f t="shared" si="160"/>
        <v>318114.48939796194</v>
      </c>
      <c r="CP371" s="111">
        <f t="shared" si="142"/>
        <v>335</v>
      </c>
    </row>
    <row r="372" spans="1:94" x14ac:dyDescent="0.25">
      <c r="A372" s="111">
        <f t="shared" si="152"/>
        <v>336</v>
      </c>
      <c r="B372" s="112">
        <f t="shared" si="153"/>
        <v>4.4999999999999998E-2</v>
      </c>
      <c r="C372" s="113">
        <f t="shared" si="154"/>
        <v>226.31092517399964</v>
      </c>
      <c r="D372" s="114">
        <f t="shared" si="155"/>
        <v>2533.4265491294036</v>
      </c>
      <c r="E372" s="113">
        <f t="shared" si="140"/>
        <v>0</v>
      </c>
      <c r="F372" s="113"/>
      <c r="G372" s="113">
        <f t="shared" si="143"/>
        <v>0</v>
      </c>
      <c r="H372" s="113">
        <f t="shared" si="156"/>
        <v>2307.1156239554039</v>
      </c>
      <c r="I372" s="147">
        <f t="shared" si="157"/>
        <v>58042.464422444507</v>
      </c>
      <c r="J372" s="20"/>
      <c r="N372" s="131" t="s">
        <v>45</v>
      </c>
      <c r="O372" s="133">
        <f>CO764</f>
        <v>0</v>
      </c>
      <c r="P372" s="54"/>
      <c r="Q372" s="123">
        <f t="shared" si="163"/>
        <v>58042.464422444507</v>
      </c>
      <c r="R372" s="22"/>
      <c r="S372" s="145">
        <f>SUM($C$37:C372)</f>
        <v>409273.78492992424</v>
      </c>
      <c r="T372" s="127">
        <v>28</v>
      </c>
      <c r="U372" s="123">
        <f>SUM($CE$29:CE366)</f>
        <v>409273.78492992424</v>
      </c>
      <c r="V372" s="22"/>
      <c r="W372" s="144" t="str">
        <f>MONTHLYANALYSISWORKSHEET!P344</f>
        <v/>
      </c>
      <c r="X372" s="22"/>
      <c r="Y372" s="22"/>
      <c r="AD372" s="3" t="s">
        <v>45</v>
      </c>
      <c r="CC372">
        <f t="shared" si="150"/>
        <v>342</v>
      </c>
      <c r="CD372" s="2">
        <f t="shared" si="145"/>
        <v>4.4999999999999998E-2</v>
      </c>
      <c r="CE372" s="4">
        <f t="shared" si="146"/>
        <v>173.9117262931766</v>
      </c>
      <c r="CF372" s="1">
        <f t="shared" si="147"/>
        <v>2533.4265491294036</v>
      </c>
      <c r="CG372" s="4">
        <f t="shared" si="148"/>
        <v>0</v>
      </c>
      <c r="CH372" s="4">
        <f t="shared" si="164"/>
        <v>0</v>
      </c>
      <c r="CI372" s="4">
        <f t="shared" si="151"/>
        <v>2359.5148228362268</v>
      </c>
      <c r="CJ372" s="4">
        <f t="shared" si="149"/>
        <v>44016.945522010865</v>
      </c>
      <c r="CL372" s="129">
        <f t="shared" si="161"/>
        <v>550.73570977022155</v>
      </c>
      <c r="CM372" s="1">
        <f t="shared" si="158"/>
        <v>1266.7132745647018</v>
      </c>
      <c r="CN372" s="1">
        <f t="shared" si="159"/>
        <v>715.97756479448026</v>
      </c>
      <c r="CO372" s="129">
        <f t="shared" si="160"/>
        <v>317398.51183316746</v>
      </c>
      <c r="CP372" s="111">
        <f t="shared" si="142"/>
        <v>336</v>
      </c>
    </row>
    <row r="373" spans="1:94" x14ac:dyDescent="0.25">
      <c r="A373" s="111">
        <f t="shared" si="152"/>
        <v>337</v>
      </c>
      <c r="B373" s="112">
        <f t="shared" si="153"/>
        <v>4.4999999999999998E-2</v>
      </c>
      <c r="C373" s="113">
        <f t="shared" si="154"/>
        <v>217.65924158416689</v>
      </c>
      <c r="D373" s="114">
        <f t="shared" si="155"/>
        <v>2533.4265491294036</v>
      </c>
      <c r="E373" s="113">
        <f t="shared" si="140"/>
        <v>0</v>
      </c>
      <c r="F373" s="113"/>
      <c r="G373" s="113">
        <f t="shared" si="143"/>
        <v>0</v>
      </c>
      <c r="H373" s="113">
        <f t="shared" si="156"/>
        <v>2315.7673075452367</v>
      </c>
      <c r="I373" s="147">
        <f t="shared" si="157"/>
        <v>55726.697114899274</v>
      </c>
      <c r="J373" s="20"/>
      <c r="N373" s="131"/>
      <c r="O373" s="133">
        <f>O372-($O$372-$O$384)/12</f>
        <v>0</v>
      </c>
      <c r="P373" s="54"/>
      <c r="Q373" s="123">
        <f t="shared" si="163"/>
        <v>55726.697114899274</v>
      </c>
      <c r="R373" s="22"/>
      <c r="S373" s="145">
        <f>SUM($C$37:C373)</f>
        <v>409491.44417150842</v>
      </c>
      <c r="T373" s="127"/>
      <c r="U373" s="123">
        <f>SUM($CE$29:CE367)</f>
        <v>409491.44417150842</v>
      </c>
      <c r="V373" s="22"/>
      <c r="W373" s="144" t="str">
        <f>MONTHLYANALYSISWORKSHEET!P345</f>
        <v/>
      </c>
      <c r="X373" s="22"/>
      <c r="Y373" s="22"/>
      <c r="AD373" s="3" t="s">
        <v>45</v>
      </c>
      <c r="CC373">
        <f t="shared" si="150"/>
        <v>343</v>
      </c>
      <c r="CD373" s="2">
        <f t="shared" si="145"/>
        <v>4.4999999999999998E-2</v>
      </c>
      <c r="CE373" s="4">
        <f t="shared" si="146"/>
        <v>165.06354570754073</v>
      </c>
      <c r="CF373" s="1">
        <f t="shared" si="147"/>
        <v>2533.4265491294036</v>
      </c>
      <c r="CG373" s="4">
        <f t="shared" si="148"/>
        <v>0</v>
      </c>
      <c r="CH373" s="4">
        <f t="shared" si="164"/>
        <v>0</v>
      </c>
      <c r="CI373" s="4">
        <f t="shared" si="151"/>
        <v>2368.3630034218627</v>
      </c>
      <c r="CJ373" s="4">
        <f t="shared" si="149"/>
        <v>41648.582518588999</v>
      </c>
      <c r="CL373" s="129">
        <f t="shared" si="161"/>
        <v>549.49617361117112</v>
      </c>
      <c r="CM373" s="1">
        <f t="shared" si="158"/>
        <v>1266.7132745647018</v>
      </c>
      <c r="CN373" s="1">
        <f t="shared" si="159"/>
        <v>717.21710095353069</v>
      </c>
      <c r="CO373" s="129">
        <f t="shared" si="160"/>
        <v>316681.29473221395</v>
      </c>
      <c r="CP373" s="111">
        <f t="shared" si="142"/>
        <v>337</v>
      </c>
    </row>
    <row r="374" spans="1:94" x14ac:dyDescent="0.25">
      <c r="A374" s="111">
        <f t="shared" si="152"/>
        <v>338</v>
      </c>
      <c r="B374" s="112">
        <f t="shared" si="153"/>
        <v>4.4999999999999998E-2</v>
      </c>
      <c r="C374" s="113">
        <f t="shared" si="154"/>
        <v>208.97511418087225</v>
      </c>
      <c r="D374" s="114">
        <f t="shared" si="155"/>
        <v>2533.4265491294036</v>
      </c>
      <c r="E374" s="113">
        <f t="shared" si="140"/>
        <v>0</v>
      </c>
      <c r="F374" s="113"/>
      <c r="G374" s="113">
        <f t="shared" si="143"/>
        <v>0</v>
      </c>
      <c r="H374" s="113">
        <f t="shared" si="156"/>
        <v>2324.4514349485312</v>
      </c>
      <c r="I374" s="147">
        <f t="shared" si="157"/>
        <v>53402.245679950742</v>
      </c>
      <c r="J374" s="20"/>
      <c r="N374" s="131"/>
      <c r="O374" s="133">
        <f t="shared" ref="O374:O383" si="165">O373-($O$372-$O$384)/12</f>
        <v>0</v>
      </c>
      <c r="P374" s="54"/>
      <c r="Q374" s="123">
        <f t="shared" si="163"/>
        <v>53402.245679950742</v>
      </c>
      <c r="R374" s="22"/>
      <c r="S374" s="145">
        <f>SUM($C$37:C374)</f>
        <v>409700.41928568931</v>
      </c>
      <c r="T374" s="127"/>
      <c r="U374" s="123">
        <f>SUM($CE$29:CE368)</f>
        <v>409700.41928568931</v>
      </c>
      <c r="V374" s="22"/>
      <c r="W374" s="144" t="str">
        <f>MONTHLYANALYSISWORKSHEET!P346</f>
        <v/>
      </c>
      <c r="X374" s="22"/>
      <c r="Y374" s="22"/>
      <c r="AD374" s="3" t="s">
        <v>45</v>
      </c>
      <c r="CC374">
        <f t="shared" si="150"/>
        <v>344</v>
      </c>
      <c r="CD374" s="2">
        <f t="shared" si="145"/>
        <v>4.4999999999999998E-2</v>
      </c>
      <c r="CE374" s="4">
        <f t="shared" si="146"/>
        <v>156.18218444470872</v>
      </c>
      <c r="CF374" s="1">
        <f t="shared" si="147"/>
        <v>2533.4265491294036</v>
      </c>
      <c r="CG374" s="4">
        <f t="shared" si="148"/>
        <v>0</v>
      </c>
      <c r="CH374" s="4">
        <f t="shared" si="164"/>
        <v>0</v>
      </c>
      <c r="CI374" s="4">
        <f t="shared" si="151"/>
        <v>2377.244364684695</v>
      </c>
      <c r="CJ374" s="4">
        <f t="shared" si="149"/>
        <v>39271.338153904304</v>
      </c>
      <c r="CL374" s="129">
        <f t="shared" si="161"/>
        <v>548.25449150514544</v>
      </c>
      <c r="CM374" s="1">
        <f t="shared" si="158"/>
        <v>1266.7132745647018</v>
      </c>
      <c r="CN374" s="1">
        <f t="shared" si="159"/>
        <v>718.45878305955637</v>
      </c>
      <c r="CO374" s="129">
        <f t="shared" si="160"/>
        <v>315962.8359491544</v>
      </c>
      <c r="CP374" s="111">
        <f t="shared" si="142"/>
        <v>338</v>
      </c>
    </row>
    <row r="375" spans="1:94" x14ac:dyDescent="0.25">
      <c r="A375" s="111">
        <f t="shared" si="152"/>
        <v>339</v>
      </c>
      <c r="B375" s="112">
        <f t="shared" si="153"/>
        <v>4.4999999999999998E-2</v>
      </c>
      <c r="C375" s="113">
        <f t="shared" si="154"/>
        <v>200.25842129981527</v>
      </c>
      <c r="D375" s="114">
        <f t="shared" si="155"/>
        <v>2533.4265491294036</v>
      </c>
      <c r="E375" s="113">
        <f t="shared" si="140"/>
        <v>0</v>
      </c>
      <c r="F375" s="113"/>
      <c r="G375" s="113">
        <f t="shared" si="143"/>
        <v>0</v>
      </c>
      <c r="H375" s="113">
        <f t="shared" si="156"/>
        <v>2333.1681278295882</v>
      </c>
      <c r="I375" s="147">
        <f t="shared" si="157"/>
        <v>51069.077552121154</v>
      </c>
      <c r="J375" s="20"/>
      <c r="N375" s="131"/>
      <c r="O375" s="133">
        <f t="shared" si="165"/>
        <v>0</v>
      </c>
      <c r="P375" s="54"/>
      <c r="Q375" s="123">
        <f t="shared" si="163"/>
        <v>51069.077552121154</v>
      </c>
      <c r="R375" s="22"/>
      <c r="S375" s="145">
        <f>SUM($C$37:C375)</f>
        <v>409900.67770698911</v>
      </c>
      <c r="T375" s="127"/>
      <c r="U375" s="123">
        <f>SUM($CE$29:CE369)</f>
        <v>409900.67770698911</v>
      </c>
      <c r="V375" s="22"/>
      <c r="W375" s="144" t="str">
        <f>MONTHLYANALYSISWORKSHEET!P347</f>
        <v/>
      </c>
      <c r="X375" s="22"/>
      <c r="Y375" s="22"/>
      <c r="AD375" s="3" t="s">
        <v>45</v>
      </c>
      <c r="CC375">
        <f t="shared" si="150"/>
        <v>345</v>
      </c>
      <c r="CD375" s="2">
        <f t="shared" si="145"/>
        <v>4.4999999999999998E-2</v>
      </c>
      <c r="CE375" s="4">
        <f t="shared" si="146"/>
        <v>147.26751807714112</v>
      </c>
      <c r="CF375" s="1">
        <f t="shared" si="147"/>
        <v>2533.4265491294036</v>
      </c>
      <c r="CG375" s="4">
        <f t="shared" si="148"/>
        <v>0</v>
      </c>
      <c r="CH375" s="4">
        <f t="shared" si="164"/>
        <v>0</v>
      </c>
      <c r="CI375" s="4">
        <f t="shared" si="151"/>
        <v>2386.1590310522624</v>
      </c>
      <c r="CJ375" s="4">
        <f t="shared" si="149"/>
        <v>36885.179122852045</v>
      </c>
      <c r="CL375" s="129">
        <f t="shared" si="161"/>
        <v>547.01065973697348</v>
      </c>
      <c r="CM375" s="1">
        <f t="shared" si="158"/>
        <v>1266.7132745647018</v>
      </c>
      <c r="CN375" s="1">
        <f t="shared" si="159"/>
        <v>719.70261482772833</v>
      </c>
      <c r="CO375" s="129">
        <f t="shared" si="160"/>
        <v>315243.13333432667</v>
      </c>
      <c r="CP375" s="111">
        <f t="shared" si="142"/>
        <v>339</v>
      </c>
    </row>
    <row r="376" spans="1:94" x14ac:dyDescent="0.25">
      <c r="A376" s="111">
        <f t="shared" si="152"/>
        <v>340</v>
      </c>
      <c r="B376" s="112">
        <f t="shared" si="153"/>
        <v>4.4999999999999998E-2</v>
      </c>
      <c r="C376" s="113">
        <f t="shared" si="154"/>
        <v>191.50904082045429</v>
      </c>
      <c r="D376" s="114">
        <f t="shared" si="155"/>
        <v>2533.4265491294036</v>
      </c>
      <c r="E376" s="113">
        <f t="shared" si="140"/>
        <v>0</v>
      </c>
      <c r="F376" s="113"/>
      <c r="G376" s="113">
        <f t="shared" si="143"/>
        <v>0</v>
      </c>
      <c r="H376" s="113">
        <f t="shared" si="156"/>
        <v>2341.9175083089494</v>
      </c>
      <c r="I376" s="147">
        <f t="shared" si="157"/>
        <v>48727.160043812204</v>
      </c>
      <c r="J376" s="20"/>
      <c r="N376" s="131"/>
      <c r="O376" s="133">
        <f t="shared" si="165"/>
        <v>0</v>
      </c>
      <c r="P376" s="54"/>
      <c r="Q376" s="123">
        <f t="shared" si="163"/>
        <v>48727.160043812204</v>
      </c>
      <c r="R376" s="22"/>
      <c r="S376" s="145">
        <f>SUM($C$37:C376)</f>
        <v>410092.18674780958</v>
      </c>
      <c r="T376" s="127"/>
      <c r="U376" s="123">
        <f>SUM($CE$29:CE370)</f>
        <v>410092.18674780958</v>
      </c>
      <c r="V376" s="22"/>
      <c r="W376" s="144" t="str">
        <f>MONTHLYANALYSISWORKSHEET!P348</f>
        <v/>
      </c>
      <c r="X376" s="22"/>
      <c r="Y376" s="22"/>
      <c r="AD376" s="3" t="s">
        <v>45</v>
      </c>
      <c r="CC376">
        <f t="shared" si="150"/>
        <v>346</v>
      </c>
      <c r="CD376" s="2">
        <f t="shared" si="145"/>
        <v>4.4999999999999998E-2</v>
      </c>
      <c r="CE376" s="4">
        <f t="shared" si="146"/>
        <v>138.31942171069517</v>
      </c>
      <c r="CF376" s="1">
        <f t="shared" si="147"/>
        <v>2533.4265491294036</v>
      </c>
      <c r="CG376" s="4">
        <f t="shared" si="148"/>
        <v>0</v>
      </c>
      <c r="CH376" s="4">
        <f t="shared" si="164"/>
        <v>0</v>
      </c>
      <c r="CI376" s="4">
        <f t="shared" si="151"/>
        <v>2395.1071274187084</v>
      </c>
      <c r="CJ376" s="4">
        <f t="shared" si="149"/>
        <v>34490.07199543334</v>
      </c>
      <c r="CL376" s="129">
        <f t="shared" si="161"/>
        <v>545.76467458505306</v>
      </c>
      <c r="CM376" s="1">
        <f t="shared" si="158"/>
        <v>1266.7132745647018</v>
      </c>
      <c r="CN376" s="1">
        <f t="shared" si="159"/>
        <v>720.94859997964875</v>
      </c>
      <c r="CO376" s="129">
        <f t="shared" si="160"/>
        <v>314522.18473434704</v>
      </c>
      <c r="CP376" s="111">
        <f t="shared" si="142"/>
        <v>340</v>
      </c>
    </row>
    <row r="377" spans="1:94" x14ac:dyDescent="0.25">
      <c r="A377" s="111">
        <f t="shared" si="152"/>
        <v>341</v>
      </c>
      <c r="B377" s="112">
        <f t="shared" si="153"/>
        <v>4.4999999999999998E-2</v>
      </c>
      <c r="C377" s="113">
        <f t="shared" si="154"/>
        <v>182.72685016429577</v>
      </c>
      <c r="D377" s="114">
        <f t="shared" si="155"/>
        <v>2533.4265491294036</v>
      </c>
      <c r="E377" s="113">
        <f t="shared" si="140"/>
        <v>0</v>
      </c>
      <c r="F377" s="113"/>
      <c r="G377" s="113">
        <f t="shared" si="143"/>
        <v>0</v>
      </c>
      <c r="H377" s="113">
        <f t="shared" si="156"/>
        <v>2350.6996989651079</v>
      </c>
      <c r="I377" s="147">
        <f t="shared" si="157"/>
        <v>46376.460344847095</v>
      </c>
      <c r="J377" s="20"/>
      <c r="N377" s="131"/>
      <c r="O377" s="133">
        <f t="shared" si="165"/>
        <v>0</v>
      </c>
      <c r="P377" s="54"/>
      <c r="Q377" s="123">
        <f t="shared" si="163"/>
        <v>46376.460344847095</v>
      </c>
      <c r="R377" s="22"/>
      <c r="S377" s="145">
        <f>SUM($C$37:C377)</f>
        <v>410274.91359797388</v>
      </c>
      <c r="T377" s="127"/>
      <c r="U377" s="123">
        <f>SUM($CE$29:CE371)</f>
        <v>410274.91359797388</v>
      </c>
      <c r="V377" s="22"/>
      <c r="W377" s="144" t="str">
        <f>MONTHLYANALYSISWORKSHEET!P349</f>
        <v/>
      </c>
      <c r="X377" s="22"/>
      <c r="Y377" s="22"/>
      <c r="AD377" s="3" t="s">
        <v>45</v>
      </c>
      <c r="CC377">
        <f t="shared" si="150"/>
        <v>347</v>
      </c>
      <c r="CD377" s="2">
        <f t="shared" si="145"/>
        <v>4.4999999999999998E-2</v>
      </c>
      <c r="CE377" s="4">
        <f t="shared" si="146"/>
        <v>129.33776998287502</v>
      </c>
      <c r="CF377" s="1">
        <f t="shared" si="147"/>
        <v>2533.4265491294036</v>
      </c>
      <c r="CG377" s="4">
        <f t="shared" si="148"/>
        <v>0</v>
      </c>
      <c r="CH377" s="4">
        <f t="shared" si="164"/>
        <v>0</v>
      </c>
      <c r="CI377" s="4">
        <f t="shared" si="151"/>
        <v>2404.0887791465284</v>
      </c>
      <c r="CJ377" s="4">
        <f t="shared" si="149"/>
        <v>32085.983216286812</v>
      </c>
      <c r="CL377" s="129">
        <f t="shared" si="161"/>
        <v>544.51653232133833</v>
      </c>
      <c r="CM377" s="1">
        <f t="shared" si="158"/>
        <v>1266.7132745647018</v>
      </c>
      <c r="CN377" s="1">
        <f t="shared" si="159"/>
        <v>722.19674224336347</v>
      </c>
      <c r="CO377" s="129">
        <f t="shared" si="160"/>
        <v>313799.98799210368</v>
      </c>
      <c r="CP377" s="111">
        <f t="shared" si="142"/>
        <v>341</v>
      </c>
    </row>
    <row r="378" spans="1:94" x14ac:dyDescent="0.25">
      <c r="A378" s="111">
        <f t="shared" si="152"/>
        <v>342</v>
      </c>
      <c r="B378" s="112">
        <f t="shared" si="153"/>
        <v>4.4999999999999998E-2</v>
      </c>
      <c r="C378" s="113">
        <f t="shared" si="154"/>
        <v>173.9117262931766</v>
      </c>
      <c r="D378" s="114">
        <f t="shared" si="155"/>
        <v>2533.4265491294036</v>
      </c>
      <c r="E378" s="113">
        <f t="shared" si="140"/>
        <v>0</v>
      </c>
      <c r="F378" s="113"/>
      <c r="G378" s="113">
        <f t="shared" ref="G378:G409" si="166">IF(G366 &gt; 1, IF(I377&lt;$E$13,(I377-D378+C378),G366), 0)</f>
        <v>0</v>
      </c>
      <c r="H378" s="113">
        <f t="shared" si="156"/>
        <v>2359.5148228362268</v>
      </c>
      <c r="I378" s="147">
        <f t="shared" si="157"/>
        <v>44016.945522010865</v>
      </c>
      <c r="J378" s="20"/>
      <c r="N378" s="131"/>
      <c r="O378" s="133">
        <f t="shared" si="165"/>
        <v>0</v>
      </c>
      <c r="P378" s="54"/>
      <c r="Q378" s="123">
        <f t="shared" si="163"/>
        <v>44016.945522010865</v>
      </c>
      <c r="R378" s="22"/>
      <c r="S378" s="145">
        <f>SUM($C$37:C378)</f>
        <v>410448.82532426703</v>
      </c>
      <c r="T378" s="127"/>
      <c r="U378" s="123">
        <f>SUM($CE$29:CE372)</f>
        <v>410448.82532426703</v>
      </c>
      <c r="V378" s="22"/>
      <c r="W378" s="144" t="str">
        <f>MONTHLYANALYSISWORKSHEET!P350</f>
        <v/>
      </c>
      <c r="X378" s="22"/>
      <c r="Y378" s="22"/>
      <c r="AD378" s="3" t="s">
        <v>45</v>
      </c>
      <c r="CC378">
        <f t="shared" si="150"/>
        <v>348</v>
      </c>
      <c r="CD378" s="2">
        <f t="shared" si="145"/>
        <v>4.4999999999999998E-2</v>
      </c>
      <c r="CE378" s="4">
        <f t="shared" si="146"/>
        <v>120.32243706107553</v>
      </c>
      <c r="CF378" s="1">
        <f t="shared" si="147"/>
        <v>2533.4265491294036</v>
      </c>
      <c r="CG378" s="4">
        <f t="shared" si="148"/>
        <v>0</v>
      </c>
      <c r="CH378" s="4">
        <f t="shared" si="164"/>
        <v>0</v>
      </c>
      <c r="CI378" s="4">
        <f t="shared" si="151"/>
        <v>2413.104112068328</v>
      </c>
      <c r="CJ378" s="4">
        <f t="shared" si="149"/>
        <v>29672.879104218482</v>
      </c>
      <c r="CL378" s="129">
        <f t="shared" si="161"/>
        <v>543.26622921132946</v>
      </c>
      <c r="CM378" s="1">
        <f t="shared" si="158"/>
        <v>1266.7132745647018</v>
      </c>
      <c r="CN378" s="1">
        <f t="shared" si="159"/>
        <v>723.44704535337235</v>
      </c>
      <c r="CO378" s="129">
        <f t="shared" si="160"/>
        <v>313076.54094675032</v>
      </c>
      <c r="CP378" s="111">
        <f t="shared" si="142"/>
        <v>342</v>
      </c>
    </row>
    <row r="379" spans="1:94" x14ac:dyDescent="0.25">
      <c r="A379" s="111">
        <f t="shared" si="152"/>
        <v>343</v>
      </c>
      <c r="B379" s="112">
        <f t="shared" si="153"/>
        <v>4.4999999999999998E-2</v>
      </c>
      <c r="C379" s="113">
        <f t="shared" si="154"/>
        <v>165.06354570754073</v>
      </c>
      <c r="D379" s="114">
        <f t="shared" si="155"/>
        <v>2533.4265491294036</v>
      </c>
      <c r="E379" s="113">
        <f t="shared" si="140"/>
        <v>0</v>
      </c>
      <c r="F379" s="113"/>
      <c r="G379" s="113">
        <f t="shared" si="166"/>
        <v>0</v>
      </c>
      <c r="H379" s="113">
        <f t="shared" si="156"/>
        <v>2368.3630034218627</v>
      </c>
      <c r="I379" s="147">
        <f t="shared" si="157"/>
        <v>41648.582518588999</v>
      </c>
      <c r="J379" s="20"/>
      <c r="N379" s="131"/>
      <c r="O379" s="133">
        <f t="shared" si="165"/>
        <v>0</v>
      </c>
      <c r="P379" s="54"/>
      <c r="Q379" s="123">
        <f t="shared" si="163"/>
        <v>41648.582518588999</v>
      </c>
      <c r="R379" s="22"/>
      <c r="S379" s="145">
        <f>SUM($C$37:C379)</f>
        <v>410613.88886997459</v>
      </c>
      <c r="T379" s="127"/>
      <c r="U379" s="123">
        <f>SUM($CE$29:CE373)</f>
        <v>410613.88886997459</v>
      </c>
      <c r="V379" s="22"/>
      <c r="W379" s="144" t="str">
        <f>MONTHLYANALYSISWORKSHEET!P351</f>
        <v/>
      </c>
      <c r="X379" s="22"/>
      <c r="Y379" s="22"/>
      <c r="AD379" s="3" t="s">
        <v>45</v>
      </c>
      <c r="CC379">
        <f t="shared" si="150"/>
        <v>349</v>
      </c>
      <c r="CD379" s="2">
        <f t="shared" si="145"/>
        <v>4.4999999999999998E-2</v>
      </c>
      <c r="CE379" s="4">
        <f t="shared" si="146"/>
        <v>111.2732966408193</v>
      </c>
      <c r="CF379" s="1">
        <f t="shared" si="147"/>
        <v>2533.4265491294036</v>
      </c>
      <c r="CG379" s="4">
        <f t="shared" si="148"/>
        <v>0</v>
      </c>
      <c r="CH379" s="4">
        <f t="shared" si="164"/>
        <v>0</v>
      </c>
      <c r="CI379" s="4">
        <f t="shared" si="151"/>
        <v>2422.1532524885843</v>
      </c>
      <c r="CJ379" s="4">
        <f t="shared" si="149"/>
        <v>27250.725851729898</v>
      </c>
      <c r="CL379" s="129">
        <f t="shared" si="161"/>
        <v>542.01376151406146</v>
      </c>
      <c r="CM379" s="1">
        <f t="shared" si="158"/>
        <v>1266.7132745647018</v>
      </c>
      <c r="CN379" s="1">
        <f t="shared" si="159"/>
        <v>724.69951305064035</v>
      </c>
      <c r="CO379" s="129">
        <f t="shared" si="160"/>
        <v>312351.84143369965</v>
      </c>
      <c r="CP379" s="111">
        <f t="shared" si="142"/>
        <v>343</v>
      </c>
    </row>
    <row r="380" spans="1:94" x14ac:dyDescent="0.25">
      <c r="A380" s="111">
        <f t="shared" si="152"/>
        <v>344</v>
      </c>
      <c r="B380" s="112">
        <f t="shared" si="153"/>
        <v>4.4999999999999998E-2</v>
      </c>
      <c r="C380" s="113">
        <f t="shared" si="154"/>
        <v>156.18218444470872</v>
      </c>
      <c r="D380" s="114">
        <f t="shared" si="155"/>
        <v>2533.4265491294036</v>
      </c>
      <c r="E380" s="113">
        <f t="shared" si="140"/>
        <v>0</v>
      </c>
      <c r="F380" s="113"/>
      <c r="G380" s="113">
        <f t="shared" si="166"/>
        <v>0</v>
      </c>
      <c r="H380" s="113">
        <f t="shared" si="156"/>
        <v>2377.244364684695</v>
      </c>
      <c r="I380" s="147">
        <f t="shared" si="157"/>
        <v>39271.338153904304</v>
      </c>
      <c r="J380" s="20"/>
      <c r="N380" s="131"/>
      <c r="O380" s="133">
        <f t="shared" si="165"/>
        <v>0</v>
      </c>
      <c r="P380" s="54"/>
      <c r="Q380" s="123">
        <f t="shared" si="163"/>
        <v>39271.338153904304</v>
      </c>
      <c r="R380" s="22"/>
      <c r="S380" s="145">
        <f>SUM($C$37:C380)</f>
        <v>410770.07105441927</v>
      </c>
      <c r="T380" s="127"/>
      <c r="U380" s="123">
        <f>SUM($CE$29:CE374)</f>
        <v>410770.07105441927</v>
      </c>
      <c r="V380" s="22"/>
      <c r="W380" s="144" t="str">
        <f>MONTHLYANALYSISWORKSHEET!P352</f>
        <v/>
      </c>
      <c r="X380" s="22"/>
      <c r="Y380" s="22"/>
      <c r="AD380" s="3" t="s">
        <v>45</v>
      </c>
      <c r="CC380">
        <f t="shared" si="150"/>
        <v>350</v>
      </c>
      <c r="CD380" s="2">
        <f t="shared" si="145"/>
        <v>4.4999999999999998E-2</v>
      </c>
      <c r="CE380" s="4">
        <f t="shared" si="146"/>
        <v>102.19022194398711</v>
      </c>
      <c r="CF380" s="1">
        <f t="shared" si="147"/>
        <v>2533.4265491294036</v>
      </c>
      <c r="CG380" s="4">
        <f t="shared" si="148"/>
        <v>0</v>
      </c>
      <c r="CH380" s="4">
        <f t="shared" si="164"/>
        <v>0</v>
      </c>
      <c r="CI380" s="4">
        <f t="shared" si="151"/>
        <v>2431.2363271854165</v>
      </c>
      <c r="CJ380" s="4">
        <f t="shared" si="149"/>
        <v>24819.489524544482</v>
      </c>
      <c r="CL380" s="129">
        <f t="shared" si="161"/>
        <v>540.75912548209249</v>
      </c>
      <c r="CM380" s="1">
        <f t="shared" si="158"/>
        <v>1266.7132745647018</v>
      </c>
      <c r="CN380" s="1">
        <f t="shared" si="159"/>
        <v>725.95414908260932</v>
      </c>
      <c r="CO380" s="129">
        <f t="shared" si="160"/>
        <v>311625.88728461706</v>
      </c>
      <c r="CP380" s="111">
        <f t="shared" si="142"/>
        <v>344</v>
      </c>
    </row>
    <row r="381" spans="1:94" x14ac:dyDescent="0.25">
      <c r="A381" s="111">
        <f t="shared" si="152"/>
        <v>345</v>
      </c>
      <c r="B381" s="112">
        <f t="shared" si="153"/>
        <v>4.4999999999999998E-2</v>
      </c>
      <c r="C381" s="113">
        <f t="shared" si="154"/>
        <v>147.26751807714112</v>
      </c>
      <c r="D381" s="114">
        <f t="shared" si="155"/>
        <v>2533.4265491294036</v>
      </c>
      <c r="E381" s="113">
        <f t="shared" si="140"/>
        <v>0</v>
      </c>
      <c r="F381" s="113"/>
      <c r="G381" s="113">
        <f t="shared" si="166"/>
        <v>0</v>
      </c>
      <c r="H381" s="113">
        <f t="shared" si="156"/>
        <v>2386.1590310522624</v>
      </c>
      <c r="I381" s="147">
        <f t="shared" si="157"/>
        <v>36885.179122852045</v>
      </c>
      <c r="J381" s="20"/>
      <c r="N381" s="131"/>
      <c r="O381" s="133">
        <f t="shared" si="165"/>
        <v>0</v>
      </c>
      <c r="P381" s="54"/>
      <c r="Q381" s="123">
        <f t="shared" si="163"/>
        <v>36885.179122852045</v>
      </c>
      <c r="R381" s="22"/>
      <c r="S381" s="145">
        <f>SUM($C$37:C381)</f>
        <v>410917.33857249643</v>
      </c>
      <c r="T381" s="127"/>
      <c r="U381" s="123">
        <f>SUM($CE$29:CE375)</f>
        <v>410917.33857249643</v>
      </c>
      <c r="V381" s="22"/>
      <c r="W381" s="144" t="str">
        <f>MONTHLYANALYSISWORKSHEET!P353</f>
        <v/>
      </c>
      <c r="X381" s="22"/>
      <c r="Y381" s="22"/>
      <c r="AD381" s="3" t="s">
        <v>45</v>
      </c>
      <c r="CC381">
        <f t="shared" si="150"/>
        <v>351</v>
      </c>
      <c r="CD381" s="2">
        <f t="shared" si="145"/>
        <v>4.4999999999999998E-2</v>
      </c>
      <c r="CE381" s="4">
        <f t="shared" si="146"/>
        <v>93.073085717041792</v>
      </c>
      <c r="CF381" s="1">
        <f t="shared" si="147"/>
        <v>2533.4265491294036</v>
      </c>
      <c r="CG381" s="4">
        <f t="shared" si="148"/>
        <v>0</v>
      </c>
      <c r="CH381" s="4">
        <f t="shared" si="164"/>
        <v>0</v>
      </c>
      <c r="CI381" s="4">
        <f t="shared" si="151"/>
        <v>2440.3534634123616</v>
      </c>
      <c r="CJ381" s="4">
        <f t="shared" si="149"/>
        <v>22379.136061132122</v>
      </c>
      <c r="CL381" s="129">
        <f t="shared" si="161"/>
        <v>539.50231736149317</v>
      </c>
      <c r="CM381" s="1">
        <f t="shared" si="158"/>
        <v>1266.7132745647018</v>
      </c>
      <c r="CN381" s="1">
        <f t="shared" si="159"/>
        <v>727.21095720320864</v>
      </c>
      <c r="CO381" s="129">
        <f t="shared" si="160"/>
        <v>310898.67632741382</v>
      </c>
      <c r="CP381" s="111">
        <f t="shared" si="142"/>
        <v>345</v>
      </c>
    </row>
    <row r="382" spans="1:94" x14ac:dyDescent="0.25">
      <c r="A382" s="111">
        <f t="shared" si="152"/>
        <v>346</v>
      </c>
      <c r="B382" s="112">
        <f t="shared" si="153"/>
        <v>4.4999999999999998E-2</v>
      </c>
      <c r="C382" s="113">
        <f t="shared" si="154"/>
        <v>138.31942171069517</v>
      </c>
      <c r="D382" s="114">
        <f t="shared" si="155"/>
        <v>2533.4265491294036</v>
      </c>
      <c r="E382" s="113">
        <f t="shared" si="140"/>
        <v>0</v>
      </c>
      <c r="F382" s="113"/>
      <c r="G382" s="113">
        <f t="shared" si="166"/>
        <v>0</v>
      </c>
      <c r="H382" s="113">
        <f t="shared" si="156"/>
        <v>2395.1071274187084</v>
      </c>
      <c r="I382" s="147">
        <f t="shared" si="157"/>
        <v>34490.07199543334</v>
      </c>
      <c r="J382" s="20"/>
      <c r="N382" s="131"/>
      <c r="O382" s="133">
        <f t="shared" si="165"/>
        <v>0</v>
      </c>
      <c r="P382" s="54"/>
      <c r="Q382" s="123">
        <f t="shared" si="163"/>
        <v>34490.07199543334</v>
      </c>
      <c r="R382" s="22"/>
      <c r="S382" s="145">
        <f>SUM($C$37:C382)</f>
        <v>411055.65799420711</v>
      </c>
      <c r="T382" s="127"/>
      <c r="U382" s="123">
        <f>SUM($CE$29:CE376)</f>
        <v>411055.65799420711</v>
      </c>
      <c r="V382" s="22"/>
      <c r="W382" s="144" t="str">
        <f>MONTHLYANALYSISWORKSHEET!P354</f>
        <v/>
      </c>
      <c r="X382" s="22"/>
      <c r="Y382" s="22"/>
      <c r="AD382" s="3" t="s">
        <v>45</v>
      </c>
      <c r="CC382">
        <f t="shared" si="150"/>
        <v>352</v>
      </c>
      <c r="CD382" s="2">
        <f t="shared" si="145"/>
        <v>4.4999999999999998E-2</v>
      </c>
      <c r="CE382" s="4">
        <f t="shared" si="146"/>
        <v>83.92176022924545</v>
      </c>
      <c r="CF382" s="1">
        <f t="shared" si="147"/>
        <v>2533.4265491294036</v>
      </c>
      <c r="CG382" s="4">
        <f t="shared" si="148"/>
        <v>0</v>
      </c>
      <c r="CH382" s="4">
        <f t="shared" si="164"/>
        <v>0</v>
      </c>
      <c r="CI382" s="4">
        <f t="shared" si="151"/>
        <v>2449.504788900158</v>
      </c>
      <c r="CJ382" s="4">
        <f t="shared" si="149"/>
        <v>19929.631272231964</v>
      </c>
      <c r="CL382" s="129">
        <f t="shared" si="161"/>
        <v>538.24333339183511</v>
      </c>
      <c r="CM382" s="1">
        <f t="shared" si="158"/>
        <v>1266.7132745647018</v>
      </c>
      <c r="CN382" s="1">
        <f t="shared" si="159"/>
        <v>728.4699411728667</v>
      </c>
      <c r="CO382" s="129">
        <f t="shared" si="160"/>
        <v>310170.20638624096</v>
      </c>
      <c r="CP382" s="111">
        <f t="shared" si="142"/>
        <v>346</v>
      </c>
    </row>
    <row r="383" spans="1:94" x14ac:dyDescent="0.25">
      <c r="A383" s="111">
        <f t="shared" si="152"/>
        <v>347</v>
      </c>
      <c r="B383" s="112">
        <f t="shared" si="153"/>
        <v>4.4999999999999998E-2</v>
      </c>
      <c r="C383" s="113">
        <f t="shared" si="154"/>
        <v>129.33776998287502</v>
      </c>
      <c r="D383" s="114">
        <f t="shared" si="155"/>
        <v>2533.4265491294036</v>
      </c>
      <c r="E383" s="113">
        <f t="shared" si="140"/>
        <v>0</v>
      </c>
      <c r="F383" s="113"/>
      <c r="G383" s="113">
        <f t="shared" si="166"/>
        <v>0</v>
      </c>
      <c r="H383" s="113">
        <f t="shared" si="156"/>
        <v>2404.0887791465284</v>
      </c>
      <c r="I383" s="147">
        <f t="shared" si="157"/>
        <v>32085.983216286812</v>
      </c>
      <c r="J383" s="20"/>
      <c r="N383" s="131"/>
      <c r="O383" s="133">
        <f t="shared" si="165"/>
        <v>0</v>
      </c>
      <c r="P383" s="54"/>
      <c r="Q383" s="123">
        <f t="shared" si="163"/>
        <v>32085.983216286812</v>
      </c>
      <c r="R383" s="22"/>
      <c r="S383" s="145">
        <f>SUM($C$37:C383)</f>
        <v>411184.99576418998</v>
      </c>
      <c r="T383" s="127"/>
      <c r="U383" s="123">
        <f>SUM($CE$29:CE377)</f>
        <v>411184.99576418998</v>
      </c>
      <c r="V383" s="22"/>
      <c r="W383" s="144" t="str">
        <f>MONTHLYANALYSISWORKSHEET!P355</f>
        <v/>
      </c>
      <c r="X383" s="22"/>
      <c r="Y383" s="22"/>
      <c r="AD383" s="3" t="s">
        <v>45</v>
      </c>
      <c r="CC383">
        <f t="shared" si="150"/>
        <v>353</v>
      </c>
      <c r="CD383" s="2">
        <f t="shared" si="145"/>
        <v>4.4999999999999998E-2</v>
      </c>
      <c r="CE383" s="4">
        <f t="shared" si="146"/>
        <v>74.736117270869855</v>
      </c>
      <c r="CF383" s="1">
        <f t="shared" si="147"/>
        <v>2533.4265491294036</v>
      </c>
      <c r="CG383" s="4">
        <f t="shared" si="148"/>
        <v>0</v>
      </c>
      <c r="CH383" s="4">
        <f t="shared" si="164"/>
        <v>0</v>
      </c>
      <c r="CI383" s="4">
        <f t="shared" si="151"/>
        <v>2458.6904318585339</v>
      </c>
      <c r="CJ383" s="4">
        <f t="shared" si="149"/>
        <v>17470.940840373431</v>
      </c>
      <c r="CL383" s="129">
        <f t="shared" si="161"/>
        <v>536.98216980617963</v>
      </c>
      <c r="CM383" s="1">
        <f t="shared" si="158"/>
        <v>1266.7132745647018</v>
      </c>
      <c r="CN383" s="1">
        <f t="shared" si="159"/>
        <v>729.73110475852218</v>
      </c>
      <c r="CO383" s="129">
        <f t="shared" si="160"/>
        <v>309440.47528148245</v>
      </c>
      <c r="CP383" s="111">
        <f t="shared" si="142"/>
        <v>347</v>
      </c>
    </row>
    <row r="384" spans="1:94" x14ac:dyDescent="0.25">
      <c r="A384" s="111">
        <f t="shared" si="152"/>
        <v>348</v>
      </c>
      <c r="B384" s="112">
        <f t="shared" si="153"/>
        <v>4.4999999999999998E-2</v>
      </c>
      <c r="C384" s="113">
        <f t="shared" si="154"/>
        <v>120.32243706107553</v>
      </c>
      <c r="D384" s="114">
        <f t="shared" si="155"/>
        <v>2533.4265491294036</v>
      </c>
      <c r="E384" s="113">
        <f t="shared" si="140"/>
        <v>0</v>
      </c>
      <c r="F384" s="113"/>
      <c r="G384" s="113">
        <f t="shared" si="166"/>
        <v>0</v>
      </c>
      <c r="H384" s="113">
        <f t="shared" si="156"/>
        <v>2413.104112068328</v>
      </c>
      <c r="I384" s="147">
        <f t="shared" si="157"/>
        <v>29672.879104218482</v>
      </c>
      <c r="J384" s="20"/>
      <c r="N384" s="131" t="s">
        <v>45</v>
      </c>
      <c r="O384" s="133">
        <f>CO790</f>
        <v>0</v>
      </c>
      <c r="P384" s="54"/>
      <c r="Q384" s="123">
        <f t="shared" si="163"/>
        <v>29672.879104218482</v>
      </c>
      <c r="R384" s="22"/>
      <c r="S384" s="145">
        <f>SUM($C$37:C384)</f>
        <v>411305.31820125104</v>
      </c>
      <c r="T384" s="127">
        <v>29</v>
      </c>
      <c r="U384" s="123">
        <f>SUM($CE$29:CE378)</f>
        <v>411305.31820125104</v>
      </c>
      <c r="V384" s="22"/>
      <c r="W384" s="144" t="str">
        <f>MONTHLYANALYSISWORKSHEET!P356</f>
        <v/>
      </c>
      <c r="X384" s="22"/>
      <c r="Y384" s="22"/>
      <c r="AD384" s="3" t="s">
        <v>45</v>
      </c>
      <c r="CC384">
        <f t="shared" si="150"/>
        <v>354</v>
      </c>
      <c r="CD384" s="2">
        <f t="shared" si="145"/>
        <v>4.4999999999999998E-2</v>
      </c>
      <c r="CE384" s="4">
        <f t="shared" si="146"/>
        <v>65.516028151400349</v>
      </c>
      <c r="CF384" s="1">
        <f t="shared" si="147"/>
        <v>2533.4265491294036</v>
      </c>
      <c r="CG384" s="4">
        <f t="shared" si="148"/>
        <v>0</v>
      </c>
      <c r="CH384" s="4">
        <f t="shared" si="164"/>
        <v>0</v>
      </c>
      <c r="CI384" s="4">
        <f t="shared" si="151"/>
        <v>2467.9105209780032</v>
      </c>
      <c r="CJ384" s="4">
        <f t="shared" si="149"/>
        <v>15003.030319395428</v>
      </c>
      <c r="CL384" s="129">
        <f t="shared" si="161"/>
        <v>535.71882283106652</v>
      </c>
      <c r="CM384" s="1">
        <f t="shared" si="158"/>
        <v>1266.7132745647018</v>
      </c>
      <c r="CN384" s="1">
        <f t="shared" si="159"/>
        <v>730.99445173363529</v>
      </c>
      <c r="CO384" s="129">
        <f t="shared" si="160"/>
        <v>308709.48082974879</v>
      </c>
      <c r="CP384" s="111">
        <f t="shared" si="142"/>
        <v>348</v>
      </c>
    </row>
    <row r="385" spans="1:94" x14ac:dyDescent="0.25">
      <c r="A385" s="111">
        <f t="shared" si="152"/>
        <v>349</v>
      </c>
      <c r="B385" s="112">
        <f t="shared" si="153"/>
        <v>4.4999999999999998E-2</v>
      </c>
      <c r="C385" s="113">
        <f t="shared" si="154"/>
        <v>111.2732966408193</v>
      </c>
      <c r="D385" s="114">
        <f t="shared" si="155"/>
        <v>2533.4265491294036</v>
      </c>
      <c r="E385" s="113">
        <f t="shared" si="140"/>
        <v>0</v>
      </c>
      <c r="F385" s="113"/>
      <c r="G385" s="113">
        <f t="shared" si="166"/>
        <v>0</v>
      </c>
      <c r="H385" s="113">
        <f t="shared" si="156"/>
        <v>2422.1532524885843</v>
      </c>
      <c r="I385" s="147">
        <f t="shared" si="157"/>
        <v>27250.725851729898</v>
      </c>
      <c r="J385" s="20"/>
      <c r="N385" s="131"/>
      <c r="O385" s="133">
        <f>O384-($O$384-$O$396)/12</f>
        <v>0</v>
      </c>
      <c r="P385" s="54"/>
      <c r="Q385" s="123">
        <f t="shared" si="163"/>
        <v>27250.725851729898</v>
      </c>
      <c r="R385" s="22"/>
      <c r="S385" s="145">
        <f>SUM($C$37:C385)</f>
        <v>411416.59149789187</v>
      </c>
      <c r="T385" s="127"/>
      <c r="U385" s="123">
        <f>SUM($CE$29:CE379)</f>
        <v>411416.59149789187</v>
      </c>
      <c r="V385" s="22"/>
      <c r="W385" s="144" t="str">
        <f>MONTHLYANALYSISWORKSHEET!P357</f>
        <v/>
      </c>
      <c r="X385" s="22"/>
      <c r="Y385" s="22"/>
      <c r="AD385" s="3" t="s">
        <v>45</v>
      </c>
      <c r="CC385">
        <f t="shared" si="150"/>
        <v>355</v>
      </c>
      <c r="CD385" s="2">
        <f t="shared" si="145"/>
        <v>4.4999999999999998E-2</v>
      </c>
      <c r="CE385" s="4">
        <f t="shared" si="146"/>
        <v>56.261363697732847</v>
      </c>
      <c r="CF385" s="1">
        <f t="shared" si="147"/>
        <v>2533.4265491294036</v>
      </c>
      <c r="CG385" s="4">
        <f t="shared" si="148"/>
        <v>0</v>
      </c>
      <c r="CH385" s="4">
        <f t="shared" si="164"/>
        <v>0</v>
      </c>
      <c r="CI385" s="4">
        <f t="shared" si="151"/>
        <v>2477.1651854316706</v>
      </c>
      <c r="CJ385" s="4">
        <f t="shared" si="149"/>
        <v>12525.865133963758</v>
      </c>
      <c r="CL385" s="129">
        <f t="shared" si="161"/>
        <v>534.45328868650256</v>
      </c>
      <c r="CM385" s="1">
        <f t="shared" si="158"/>
        <v>1266.7132745647018</v>
      </c>
      <c r="CN385" s="1">
        <f t="shared" si="159"/>
        <v>732.25998587819925</v>
      </c>
      <c r="CO385" s="129">
        <f t="shared" si="160"/>
        <v>307977.2208438706</v>
      </c>
      <c r="CP385" s="111">
        <f t="shared" si="142"/>
        <v>349</v>
      </c>
    </row>
    <row r="386" spans="1:94" x14ac:dyDescent="0.25">
      <c r="A386" s="111">
        <f t="shared" si="152"/>
        <v>350</v>
      </c>
      <c r="B386" s="112">
        <f t="shared" si="153"/>
        <v>4.4999999999999998E-2</v>
      </c>
      <c r="C386" s="113">
        <f t="shared" si="154"/>
        <v>102.19022194398711</v>
      </c>
      <c r="D386" s="114">
        <f t="shared" si="155"/>
        <v>2533.4265491294036</v>
      </c>
      <c r="E386" s="113">
        <f t="shared" si="140"/>
        <v>0</v>
      </c>
      <c r="F386" s="113"/>
      <c r="G386" s="113">
        <f t="shared" si="166"/>
        <v>0</v>
      </c>
      <c r="H386" s="113">
        <f t="shared" si="156"/>
        <v>2431.2363271854165</v>
      </c>
      <c r="I386" s="147">
        <f t="shared" si="157"/>
        <v>24819.489524544482</v>
      </c>
      <c r="J386" s="20"/>
      <c r="N386" s="131"/>
      <c r="O386" s="133">
        <f t="shared" ref="O386:O395" si="167">O385-($O$384-$O$396)/12</f>
        <v>0</v>
      </c>
      <c r="P386" s="54"/>
      <c r="Q386" s="123">
        <f t="shared" si="163"/>
        <v>24819.489524544482</v>
      </c>
      <c r="R386" s="22"/>
      <c r="S386" s="145">
        <f>SUM($C$37:C386)</f>
        <v>411518.78171983588</v>
      </c>
      <c r="T386" s="127"/>
      <c r="U386" s="123">
        <f>SUM($CE$29:CE380)</f>
        <v>411518.78171983588</v>
      </c>
      <c r="V386" s="22"/>
      <c r="W386" s="144" t="str">
        <f>MONTHLYANALYSISWORKSHEET!P358</f>
        <v/>
      </c>
      <c r="X386" s="22"/>
      <c r="Y386" s="22"/>
      <c r="AD386" s="3" t="s">
        <v>45</v>
      </c>
      <c r="CC386">
        <f t="shared" si="150"/>
        <v>356</v>
      </c>
      <c r="CD386" s="2">
        <f t="shared" si="145"/>
        <v>4.4999999999999998E-2</v>
      </c>
      <c r="CE386" s="4">
        <f t="shared" si="146"/>
        <v>46.971994252364091</v>
      </c>
      <c r="CF386" s="1">
        <f t="shared" si="147"/>
        <v>2533.4265491294036</v>
      </c>
      <c r="CG386" s="4">
        <f t="shared" si="148"/>
        <v>0</v>
      </c>
      <c r="CH386" s="4">
        <f t="shared" si="164"/>
        <v>0</v>
      </c>
      <c r="CI386" s="4">
        <f t="shared" si="151"/>
        <v>2486.4545548770393</v>
      </c>
      <c r="CJ386" s="4">
        <f t="shared" si="149"/>
        <v>10039.410579086718</v>
      </c>
      <c r="CL386" s="129">
        <f t="shared" si="161"/>
        <v>533.18556358595094</v>
      </c>
      <c r="CM386" s="1">
        <f t="shared" si="158"/>
        <v>1266.7132745647018</v>
      </c>
      <c r="CN386" s="1">
        <f t="shared" si="159"/>
        <v>733.52771097875086</v>
      </c>
      <c r="CO386" s="129">
        <f t="shared" si="160"/>
        <v>307243.69313289184</v>
      </c>
      <c r="CP386" s="111">
        <f t="shared" si="142"/>
        <v>350</v>
      </c>
    </row>
    <row r="387" spans="1:94" x14ac:dyDescent="0.25">
      <c r="A387" s="111">
        <f t="shared" si="152"/>
        <v>351</v>
      </c>
      <c r="B387" s="112">
        <f t="shared" si="153"/>
        <v>4.4999999999999998E-2</v>
      </c>
      <c r="C387" s="113">
        <f t="shared" si="154"/>
        <v>93.073085717041792</v>
      </c>
      <c r="D387" s="114">
        <f t="shared" si="155"/>
        <v>2533.4265491294036</v>
      </c>
      <c r="E387" s="113">
        <f t="shared" si="140"/>
        <v>0</v>
      </c>
      <c r="F387" s="113"/>
      <c r="G387" s="113">
        <f t="shared" si="166"/>
        <v>0</v>
      </c>
      <c r="H387" s="113">
        <f t="shared" si="156"/>
        <v>2440.3534634123616</v>
      </c>
      <c r="I387" s="147">
        <f t="shared" si="157"/>
        <v>22379.136061132122</v>
      </c>
      <c r="J387" s="20"/>
      <c r="N387" s="131"/>
      <c r="O387" s="133">
        <f t="shared" si="167"/>
        <v>0</v>
      </c>
      <c r="P387" s="54"/>
      <c r="Q387" s="123">
        <f t="shared" si="163"/>
        <v>22379.136061132122</v>
      </c>
      <c r="R387" s="22"/>
      <c r="S387" s="145">
        <f>SUM($C$37:C387)</f>
        <v>411611.85480555292</v>
      </c>
      <c r="T387" s="127"/>
      <c r="U387" s="123">
        <f>SUM($CE$29:CE381)</f>
        <v>411611.85480555292</v>
      </c>
      <c r="V387" s="22"/>
      <c r="W387" s="144" t="str">
        <f>MONTHLYANALYSISWORKSHEET!P359</f>
        <v/>
      </c>
      <c r="X387" s="22"/>
      <c r="Y387" s="22"/>
      <c r="AD387" s="3" t="s">
        <v>45</v>
      </c>
      <c r="CC387">
        <f t="shared" si="150"/>
        <v>357</v>
      </c>
      <c r="CD387" s="2">
        <f t="shared" si="145"/>
        <v>4.4999999999999998E-2</v>
      </c>
      <c r="CE387" s="4">
        <f t="shared" si="146"/>
        <v>37.64778967157519</v>
      </c>
      <c r="CF387" s="1">
        <f t="shared" si="147"/>
        <v>2533.4265491294036</v>
      </c>
      <c r="CG387" s="4">
        <f t="shared" si="148"/>
        <v>0</v>
      </c>
      <c r="CH387" s="4">
        <f t="shared" si="164"/>
        <v>0</v>
      </c>
      <c r="CI387" s="4">
        <f t="shared" si="151"/>
        <v>2495.7787594578285</v>
      </c>
      <c r="CJ387" s="4">
        <f t="shared" si="149"/>
        <v>7543.6318196288894</v>
      </c>
      <c r="CL387" s="129">
        <f t="shared" si="161"/>
        <v>531.915643736319</v>
      </c>
      <c r="CM387" s="1">
        <f t="shared" si="158"/>
        <v>1266.7132745647018</v>
      </c>
      <c r="CN387" s="1">
        <f t="shared" si="159"/>
        <v>734.79763082838281</v>
      </c>
      <c r="CO387" s="129">
        <f t="shared" si="160"/>
        <v>306508.89550206345</v>
      </c>
      <c r="CP387" s="111">
        <f t="shared" si="142"/>
        <v>351</v>
      </c>
    </row>
    <row r="388" spans="1:94" x14ac:dyDescent="0.25">
      <c r="A388" s="111">
        <f t="shared" si="152"/>
        <v>352</v>
      </c>
      <c r="B388" s="112">
        <f t="shared" si="153"/>
        <v>4.4999999999999998E-2</v>
      </c>
      <c r="C388" s="113">
        <f t="shared" si="154"/>
        <v>83.92176022924545</v>
      </c>
      <c r="D388" s="114">
        <f t="shared" si="155"/>
        <v>2533.4265491294036</v>
      </c>
      <c r="E388" s="113">
        <f t="shared" si="140"/>
        <v>0</v>
      </c>
      <c r="F388" s="113"/>
      <c r="G388" s="113">
        <f t="shared" si="166"/>
        <v>0</v>
      </c>
      <c r="H388" s="113">
        <f t="shared" si="156"/>
        <v>2449.504788900158</v>
      </c>
      <c r="I388" s="147">
        <f t="shared" si="157"/>
        <v>19929.631272231964</v>
      </c>
      <c r="J388" s="20"/>
      <c r="N388" s="131"/>
      <c r="O388" s="133">
        <f t="shared" si="167"/>
        <v>0</v>
      </c>
      <c r="P388" s="54"/>
      <c r="Q388" s="123">
        <f t="shared" si="163"/>
        <v>19929.631272231964</v>
      </c>
      <c r="R388" s="22"/>
      <c r="S388" s="145">
        <f>SUM($C$37:C388)</f>
        <v>411695.77656578214</v>
      </c>
      <c r="T388" s="127"/>
      <c r="U388" s="123">
        <f>SUM($CE$29:CE382)</f>
        <v>411695.77656578214</v>
      </c>
      <c r="V388" s="22"/>
      <c r="W388" s="144" t="str">
        <f>MONTHLYANALYSISWORKSHEET!P360</f>
        <v/>
      </c>
      <c r="X388" s="22"/>
      <c r="Y388" s="22"/>
      <c r="AD388" s="3" t="s">
        <v>45</v>
      </c>
      <c r="CC388">
        <f t="shared" si="150"/>
        <v>358</v>
      </c>
      <c r="CD388" s="2">
        <f t="shared" si="145"/>
        <v>4.4999999999999998E-2</v>
      </c>
      <c r="CE388" s="4">
        <f t="shared" si="146"/>
        <v>28.288619323608334</v>
      </c>
      <c r="CF388" s="1">
        <f t="shared" si="147"/>
        <v>2533.4265491294036</v>
      </c>
      <c r="CG388" s="4">
        <f t="shared" si="148"/>
        <v>0</v>
      </c>
      <c r="CH388" s="4">
        <f t="shared" si="164"/>
        <v>0</v>
      </c>
      <c r="CI388" s="4">
        <f t="shared" si="151"/>
        <v>2505.1379298057955</v>
      </c>
      <c r="CJ388" s="4">
        <f t="shared" si="149"/>
        <v>5038.4938898230939</v>
      </c>
      <c r="CL388" s="129">
        <f t="shared" si="161"/>
        <v>530.64352533794727</v>
      </c>
      <c r="CM388" s="1">
        <f t="shared" si="158"/>
        <v>1266.7132745647018</v>
      </c>
      <c r="CN388" s="1">
        <f t="shared" si="159"/>
        <v>736.06974922675454</v>
      </c>
      <c r="CO388" s="129">
        <f t="shared" si="160"/>
        <v>305772.82575283671</v>
      </c>
      <c r="CP388" s="111">
        <f t="shared" si="142"/>
        <v>352</v>
      </c>
    </row>
    <row r="389" spans="1:94" x14ac:dyDescent="0.25">
      <c r="A389" s="111">
        <f t="shared" si="152"/>
        <v>353</v>
      </c>
      <c r="B389" s="112">
        <f t="shared" si="153"/>
        <v>4.4999999999999998E-2</v>
      </c>
      <c r="C389" s="113">
        <f t="shared" si="154"/>
        <v>74.736117270869855</v>
      </c>
      <c r="D389" s="114">
        <f t="shared" si="155"/>
        <v>2533.4265491294036</v>
      </c>
      <c r="E389" s="113">
        <f t="shared" si="140"/>
        <v>0</v>
      </c>
      <c r="F389" s="113"/>
      <c r="G389" s="113">
        <f t="shared" si="166"/>
        <v>0</v>
      </c>
      <c r="H389" s="113">
        <f t="shared" si="156"/>
        <v>2458.6904318585339</v>
      </c>
      <c r="I389" s="147">
        <f t="shared" si="157"/>
        <v>17470.940840373431</v>
      </c>
      <c r="J389" s="20"/>
      <c r="N389" s="131"/>
      <c r="O389" s="133">
        <f t="shared" si="167"/>
        <v>0</v>
      </c>
      <c r="P389" s="54"/>
      <c r="Q389" s="123">
        <f t="shared" si="163"/>
        <v>17470.940840373431</v>
      </c>
      <c r="R389" s="22"/>
      <c r="S389" s="145">
        <f>SUM($C$37:C389)</f>
        <v>411770.51268305304</v>
      </c>
      <c r="T389" s="127"/>
      <c r="U389" s="123">
        <f>SUM($CE$29:CE383)</f>
        <v>411770.51268305304</v>
      </c>
      <c r="V389" s="22"/>
      <c r="W389" s="144" t="str">
        <f>MONTHLYANALYSISWORKSHEET!P361</f>
        <v/>
      </c>
      <c r="X389" s="22"/>
      <c r="Y389" s="22"/>
      <c r="AD389" s="3" t="s">
        <v>45</v>
      </c>
      <c r="CC389">
        <f t="shared" si="150"/>
        <v>359</v>
      </c>
      <c r="CD389" s="2">
        <f t="shared" si="145"/>
        <v>4.4999999999999998E-2</v>
      </c>
      <c r="CE389" s="4">
        <f t="shared" si="146"/>
        <v>18.894352086836598</v>
      </c>
      <c r="CF389" s="1">
        <f t="shared" si="147"/>
        <v>2533.4265491294036</v>
      </c>
      <c r="CG389" s="4">
        <f t="shared" si="148"/>
        <v>0</v>
      </c>
      <c r="CH389" s="4">
        <f t="shared" si="164"/>
        <v>0</v>
      </c>
      <c r="CI389" s="4">
        <f t="shared" si="151"/>
        <v>2514.5321970425671</v>
      </c>
      <c r="CJ389" s="4">
        <f t="shared" si="149"/>
        <v>2523.9616927805268</v>
      </c>
      <c r="CL389" s="129">
        <f t="shared" si="161"/>
        <v>529.36920458459849</v>
      </c>
      <c r="CM389" s="1">
        <f t="shared" si="158"/>
        <v>1266.7132745647018</v>
      </c>
      <c r="CN389" s="1">
        <f t="shared" si="159"/>
        <v>737.34406998010331</v>
      </c>
      <c r="CO389" s="129">
        <f t="shared" si="160"/>
        <v>305035.48168285663</v>
      </c>
      <c r="CP389" s="111">
        <f t="shared" si="142"/>
        <v>353</v>
      </c>
    </row>
    <row r="390" spans="1:94" x14ac:dyDescent="0.25">
      <c r="A390" s="111">
        <f t="shared" si="152"/>
        <v>354</v>
      </c>
      <c r="B390" s="112">
        <f t="shared" si="153"/>
        <v>4.4999999999999998E-2</v>
      </c>
      <c r="C390" s="113">
        <f t="shared" si="154"/>
        <v>65.516028151400349</v>
      </c>
      <c r="D390" s="114">
        <f t="shared" si="155"/>
        <v>2533.4265491294036</v>
      </c>
      <c r="E390" s="113">
        <f t="shared" si="140"/>
        <v>0</v>
      </c>
      <c r="F390" s="113"/>
      <c r="G390" s="113">
        <f t="shared" si="166"/>
        <v>0</v>
      </c>
      <c r="H390" s="113">
        <f t="shared" si="156"/>
        <v>2467.9105209780032</v>
      </c>
      <c r="I390" s="147">
        <f t="shared" si="157"/>
        <v>15003.030319395428</v>
      </c>
      <c r="J390" s="20"/>
      <c r="N390" s="131"/>
      <c r="O390" s="133">
        <f t="shared" si="167"/>
        <v>0</v>
      </c>
      <c r="P390" s="54"/>
      <c r="Q390" s="123">
        <f t="shared" si="163"/>
        <v>15003.030319395428</v>
      </c>
      <c r="R390" s="22"/>
      <c r="S390" s="145">
        <f>SUM($C$37:C390)</f>
        <v>411836.02871120442</v>
      </c>
      <c r="T390" s="127"/>
      <c r="U390" s="123">
        <f>SUM($CE$29:CE384)</f>
        <v>411836.02871120442</v>
      </c>
      <c r="V390" s="22"/>
      <c r="W390" s="144" t="str">
        <f>MONTHLYANALYSISWORKSHEET!P362</f>
        <v/>
      </c>
      <c r="X390" s="22"/>
      <c r="Y390" s="22"/>
      <c r="AD390" s="3" t="s">
        <v>45</v>
      </c>
      <c r="CC390">
        <f t="shared" si="150"/>
        <v>360</v>
      </c>
      <c r="CD390" s="2">
        <f t="shared" si="145"/>
        <v>4.4999999999999998E-2</v>
      </c>
      <c r="CE390" s="4">
        <f t="shared" si="146"/>
        <v>9.4648563479269754</v>
      </c>
      <c r="CF390" s="1">
        <f t="shared" si="147"/>
        <v>2533.4265491294036</v>
      </c>
      <c r="CG390" s="4">
        <f t="shared" si="148"/>
        <v>0</v>
      </c>
      <c r="CH390" s="4">
        <f t="shared" si="164"/>
        <v>0</v>
      </c>
      <c r="CI390" s="4">
        <f t="shared" si="151"/>
        <v>2523.9616927814768</v>
      </c>
      <c r="CJ390" s="4">
        <f t="shared" si="149"/>
        <v>0</v>
      </c>
      <c r="CL390" s="129">
        <f t="shared" si="161"/>
        <v>528.09267766344544</v>
      </c>
      <c r="CM390" s="1">
        <f t="shared" si="158"/>
        <v>1266.7132745647018</v>
      </c>
      <c r="CN390" s="1">
        <f t="shared" si="159"/>
        <v>738.62059690125636</v>
      </c>
      <c r="CO390" s="129">
        <f t="shared" si="160"/>
        <v>304296.86108595534</v>
      </c>
      <c r="CP390" s="111">
        <f t="shared" si="142"/>
        <v>354</v>
      </c>
    </row>
    <row r="391" spans="1:94" x14ac:dyDescent="0.25">
      <c r="A391" s="111">
        <f t="shared" si="152"/>
        <v>355</v>
      </c>
      <c r="B391" s="112">
        <f t="shared" si="153"/>
        <v>4.4999999999999998E-2</v>
      </c>
      <c r="C391" s="113">
        <f t="shared" si="154"/>
        <v>56.261363697732847</v>
      </c>
      <c r="D391" s="114">
        <f t="shared" si="155"/>
        <v>2533.4265491294036</v>
      </c>
      <c r="E391" s="113">
        <f t="shared" ref="E391:E411" si="168">IF(D391&lt;I390,IF(I390&lt;1,"",$E$12),IF(D391&lt;E390,0,D391-(I390+C391)))</f>
        <v>0</v>
      </c>
      <c r="F391" s="113"/>
      <c r="G391" s="113">
        <f t="shared" si="166"/>
        <v>0</v>
      </c>
      <c r="H391" s="113">
        <f t="shared" si="156"/>
        <v>2477.1651854316706</v>
      </c>
      <c r="I391" s="147">
        <f t="shared" si="157"/>
        <v>12525.865133963758</v>
      </c>
      <c r="J391" s="20"/>
      <c r="N391" s="131"/>
      <c r="O391" s="133">
        <f t="shared" si="167"/>
        <v>0</v>
      </c>
      <c r="P391" s="54"/>
      <c r="Q391" s="123">
        <f t="shared" si="163"/>
        <v>12525.865133963758</v>
      </c>
      <c r="R391" s="22"/>
      <c r="S391" s="145">
        <f>SUM($C$37:C391)</f>
        <v>411892.29007490212</v>
      </c>
      <c r="T391" s="127"/>
      <c r="U391" s="123">
        <f>SUM($CE$29:CE385)</f>
        <v>411892.29007490212</v>
      </c>
      <c r="V391" s="22"/>
      <c r="W391" s="144" t="str">
        <f>MONTHLYANALYSISWORKSHEET!P363</f>
        <v/>
      </c>
      <c r="X391" s="22"/>
      <c r="Y391" s="22"/>
      <c r="AD391" s="3" t="s">
        <v>45</v>
      </c>
      <c r="CC391">
        <f t="shared" si="150"/>
        <v>361</v>
      </c>
      <c r="CD391" s="2" t="str">
        <f t="shared" si="145"/>
        <v/>
      </c>
      <c r="CE391" s="4" t="str">
        <f t="shared" si="146"/>
        <v/>
      </c>
      <c r="CF391" s="1" t="str">
        <f t="shared" si="147"/>
        <v/>
      </c>
      <c r="CG391" s="4" t="str">
        <f t="shared" si="148"/>
        <v/>
      </c>
      <c r="CH391" s="4">
        <f t="shared" si="164"/>
        <v>0</v>
      </c>
      <c r="CI391" s="4">
        <f t="shared" si="151"/>
        <v>0</v>
      </c>
      <c r="CJ391" s="4">
        <f t="shared" si="149"/>
        <v>0</v>
      </c>
      <c r="CL391" s="129">
        <f t="shared" si="161"/>
        <v>526.81394075506012</v>
      </c>
      <c r="CM391" s="1">
        <f t="shared" si="158"/>
        <v>1266.7132745647018</v>
      </c>
      <c r="CN391" s="1">
        <f t="shared" si="159"/>
        <v>739.89933380964169</v>
      </c>
      <c r="CO391" s="129">
        <f t="shared" si="160"/>
        <v>303556.96175214573</v>
      </c>
      <c r="CP391" s="111">
        <f t="shared" si="142"/>
        <v>355</v>
      </c>
    </row>
    <row r="392" spans="1:94" x14ac:dyDescent="0.25">
      <c r="A392" s="111">
        <f t="shared" si="152"/>
        <v>356</v>
      </c>
      <c r="B392" s="112">
        <f t="shared" si="153"/>
        <v>4.4999999999999998E-2</v>
      </c>
      <c r="C392" s="113">
        <f t="shared" si="154"/>
        <v>46.971994252364091</v>
      </c>
      <c r="D392" s="114">
        <f t="shared" si="155"/>
        <v>2533.4265491294036</v>
      </c>
      <c r="E392" s="113">
        <f t="shared" si="168"/>
        <v>0</v>
      </c>
      <c r="F392" s="113"/>
      <c r="G392" s="113">
        <f t="shared" si="166"/>
        <v>0</v>
      </c>
      <c r="H392" s="113">
        <f t="shared" si="156"/>
        <v>2486.4545548770393</v>
      </c>
      <c r="I392" s="147">
        <f t="shared" si="157"/>
        <v>10039.410579086718</v>
      </c>
      <c r="J392" s="20"/>
      <c r="N392" s="131"/>
      <c r="O392" s="133">
        <f t="shared" si="167"/>
        <v>0</v>
      </c>
      <c r="P392" s="54"/>
      <c r="Q392" s="123">
        <f t="shared" si="163"/>
        <v>10039.410579086718</v>
      </c>
      <c r="R392" s="22"/>
      <c r="S392" s="145">
        <f>SUM($C$37:C392)</f>
        <v>411939.26206915447</v>
      </c>
      <c r="T392" s="127"/>
      <c r="U392" s="123">
        <f>SUM($CE$29:CE386)</f>
        <v>411939.26206915447</v>
      </c>
      <c r="V392" s="22"/>
      <c r="W392" s="144" t="str">
        <f>MONTHLYANALYSISWORKSHEET!P364</f>
        <v/>
      </c>
      <c r="X392" s="22"/>
      <c r="Y392" s="22"/>
      <c r="AD392" s="3" t="s">
        <v>45</v>
      </c>
      <c r="CC392">
        <f t="shared" si="150"/>
        <v>362</v>
      </c>
      <c r="CD392" s="2" t="str">
        <f t="shared" si="145"/>
        <v/>
      </c>
      <c r="CE392" s="4" t="str">
        <f t="shared" si="146"/>
        <v/>
      </c>
      <c r="CF392" s="1" t="str">
        <f t="shared" si="147"/>
        <v/>
      </c>
      <c r="CG392" s="4" t="str">
        <f t="shared" si="148"/>
        <v/>
      </c>
      <c r="CH392" s="4">
        <f t="shared" si="164"/>
        <v>0</v>
      </c>
      <c r="CI392" s="4">
        <f t="shared" si="151"/>
        <v>0</v>
      </c>
      <c r="CJ392" s="4">
        <f t="shared" si="149"/>
        <v>0</v>
      </c>
      <c r="CL392" s="129">
        <f t="shared" si="161"/>
        <v>525.53299003340226</v>
      </c>
      <c r="CM392" s="1">
        <f t="shared" si="158"/>
        <v>1266.7132745647018</v>
      </c>
      <c r="CN392" s="1">
        <f t="shared" si="159"/>
        <v>741.18028453129955</v>
      </c>
      <c r="CO392" s="129">
        <f t="shared" si="160"/>
        <v>302815.7814676144</v>
      </c>
      <c r="CP392" s="111">
        <f t="shared" si="142"/>
        <v>356</v>
      </c>
    </row>
    <row r="393" spans="1:94" x14ac:dyDescent="0.25">
      <c r="A393" s="111">
        <f t="shared" si="152"/>
        <v>357</v>
      </c>
      <c r="B393" s="112">
        <f t="shared" si="153"/>
        <v>4.4999999999999998E-2</v>
      </c>
      <c r="C393" s="113">
        <f t="shared" si="154"/>
        <v>37.64778967157519</v>
      </c>
      <c r="D393" s="114">
        <f t="shared" si="155"/>
        <v>2533.4265491294036</v>
      </c>
      <c r="E393" s="113">
        <f t="shared" si="168"/>
        <v>0</v>
      </c>
      <c r="F393" s="113"/>
      <c r="G393" s="113">
        <f t="shared" si="166"/>
        <v>0</v>
      </c>
      <c r="H393" s="113">
        <f t="shared" si="156"/>
        <v>2495.7787594578285</v>
      </c>
      <c r="I393" s="147">
        <f t="shared" si="157"/>
        <v>7543.6318196288894</v>
      </c>
      <c r="J393" s="20"/>
      <c r="N393" s="131"/>
      <c r="O393" s="133">
        <f t="shared" si="167"/>
        <v>0</v>
      </c>
      <c r="P393" s="54"/>
      <c r="Q393" s="123">
        <f t="shared" si="163"/>
        <v>7543.6318196288894</v>
      </c>
      <c r="R393" s="22"/>
      <c r="S393" s="145">
        <f>SUM($C$37:C393)</f>
        <v>411976.90985882602</v>
      </c>
      <c r="T393" s="127"/>
      <c r="U393" s="123">
        <f>SUM($CE$29:CE387)</f>
        <v>411976.90985882602</v>
      </c>
      <c r="V393" s="22"/>
      <c r="W393" s="144" t="str">
        <f>MONTHLYANALYSISWORKSHEET!P365</f>
        <v/>
      </c>
      <c r="X393" s="22"/>
      <c r="Y393" s="22"/>
      <c r="AD393" s="3" t="s">
        <v>45</v>
      </c>
      <c r="CC393">
        <f t="shared" si="150"/>
        <v>363</v>
      </c>
      <c r="CD393" s="2" t="str">
        <f t="shared" si="145"/>
        <v/>
      </c>
      <c r="CE393" s="4" t="str">
        <f t="shared" si="146"/>
        <v/>
      </c>
      <c r="CF393" s="1" t="str">
        <f t="shared" si="147"/>
        <v/>
      </c>
      <c r="CG393" s="4" t="str">
        <f t="shared" si="148"/>
        <v/>
      </c>
      <c r="CH393" s="4">
        <f t="shared" si="164"/>
        <v>0</v>
      </c>
      <c r="CI393" s="4">
        <f t="shared" si="151"/>
        <v>0</v>
      </c>
      <c r="CJ393" s="4">
        <f t="shared" si="149"/>
        <v>0</v>
      </c>
      <c r="CL393" s="129">
        <f t="shared" si="161"/>
        <v>524.24982166580742</v>
      </c>
      <c r="CM393" s="1">
        <f t="shared" si="158"/>
        <v>1266.7132745647018</v>
      </c>
      <c r="CN393" s="1">
        <f t="shared" si="159"/>
        <v>742.46345289889439</v>
      </c>
      <c r="CO393" s="129">
        <f t="shared" si="160"/>
        <v>302073.31801471551</v>
      </c>
      <c r="CP393" s="111">
        <f t="shared" si="142"/>
        <v>357</v>
      </c>
    </row>
    <row r="394" spans="1:94" x14ac:dyDescent="0.25">
      <c r="A394" s="111">
        <f t="shared" si="152"/>
        <v>358</v>
      </c>
      <c r="B394" s="112">
        <f t="shared" si="153"/>
        <v>4.4999999999999998E-2</v>
      </c>
      <c r="C394" s="113">
        <f t="shared" si="154"/>
        <v>28.288619323608334</v>
      </c>
      <c r="D394" s="114">
        <f t="shared" si="155"/>
        <v>2533.4265491294036</v>
      </c>
      <c r="E394" s="113">
        <f t="shared" si="168"/>
        <v>0</v>
      </c>
      <c r="F394" s="113"/>
      <c r="G394" s="113">
        <f t="shared" si="166"/>
        <v>0</v>
      </c>
      <c r="H394" s="113">
        <f t="shared" si="156"/>
        <v>2505.1379298057955</v>
      </c>
      <c r="I394" s="147">
        <f t="shared" si="157"/>
        <v>5038.4938898230939</v>
      </c>
      <c r="J394" s="20"/>
      <c r="N394" s="131"/>
      <c r="O394" s="133">
        <f t="shared" si="167"/>
        <v>0</v>
      </c>
      <c r="P394" s="54"/>
      <c r="Q394" s="123">
        <f t="shared" si="163"/>
        <v>5038.4938898230939</v>
      </c>
      <c r="R394" s="22"/>
      <c r="S394" s="145">
        <f>SUM($C$37:C394)</f>
        <v>412005.19847814966</v>
      </c>
      <c r="T394" s="127"/>
      <c r="U394" s="123">
        <f>SUM($CE$29:CE388)</f>
        <v>412005.19847814966</v>
      </c>
      <c r="V394" s="22"/>
      <c r="W394" s="144" t="str">
        <f>MONTHLYANALYSISWORKSHEET!P366</f>
        <v/>
      </c>
      <c r="X394" s="22"/>
      <c r="Y394" s="22"/>
      <c r="AD394" s="3" t="s">
        <v>45</v>
      </c>
      <c r="CC394">
        <f t="shared" si="150"/>
        <v>364</v>
      </c>
      <c r="CD394" s="2" t="str">
        <f t="shared" si="145"/>
        <v/>
      </c>
      <c r="CE394" s="4" t="str">
        <f t="shared" si="146"/>
        <v/>
      </c>
      <c r="CF394" s="1" t="str">
        <f t="shared" si="147"/>
        <v/>
      </c>
      <c r="CG394" s="4" t="str">
        <f t="shared" si="148"/>
        <v/>
      </c>
      <c r="CH394" s="4">
        <f t="shared" si="164"/>
        <v>0</v>
      </c>
      <c r="CI394" s="4">
        <f t="shared" si="151"/>
        <v>0</v>
      </c>
      <c r="CJ394" s="4">
        <f t="shared" si="149"/>
        <v>0</v>
      </c>
      <c r="CL394" s="129">
        <f t="shared" si="161"/>
        <v>522.96443181297627</v>
      </c>
      <c r="CM394" s="1">
        <f t="shared" si="158"/>
        <v>1266.7132745647018</v>
      </c>
      <c r="CN394" s="1">
        <f t="shared" si="159"/>
        <v>743.74884275172553</v>
      </c>
      <c r="CO394" s="129">
        <f t="shared" si="160"/>
        <v>301329.56917196378</v>
      </c>
      <c r="CP394" s="111">
        <f t="shared" si="142"/>
        <v>358</v>
      </c>
    </row>
    <row r="395" spans="1:94" x14ac:dyDescent="0.25">
      <c r="A395" s="111">
        <f t="shared" si="152"/>
        <v>359</v>
      </c>
      <c r="B395" s="112">
        <f t="shared" si="153"/>
        <v>4.4999999999999998E-2</v>
      </c>
      <c r="C395" s="113">
        <f t="shared" si="154"/>
        <v>18.894352086836598</v>
      </c>
      <c r="D395" s="114">
        <f t="shared" si="155"/>
        <v>2533.4265491294036</v>
      </c>
      <c r="E395" s="113">
        <f t="shared" si="168"/>
        <v>0</v>
      </c>
      <c r="F395" s="113"/>
      <c r="G395" s="113">
        <f t="shared" si="166"/>
        <v>0</v>
      </c>
      <c r="H395" s="113">
        <f t="shared" si="156"/>
        <v>2514.5321970425671</v>
      </c>
      <c r="I395" s="147">
        <f t="shared" si="157"/>
        <v>2523.9616927805268</v>
      </c>
      <c r="J395" s="20"/>
      <c r="N395" s="131"/>
      <c r="O395" s="133">
        <f t="shared" si="167"/>
        <v>0</v>
      </c>
      <c r="P395" s="54"/>
      <c r="Q395" s="123">
        <f t="shared" si="163"/>
        <v>2523.9616927805268</v>
      </c>
      <c r="R395" s="22"/>
      <c r="S395" s="145">
        <f>SUM($C$37:C395)</f>
        <v>412024.09283023648</v>
      </c>
      <c r="T395" s="127"/>
      <c r="U395" s="123">
        <f>SUM($CE$29:CE389)</f>
        <v>412024.09283023648</v>
      </c>
      <c r="V395" s="22"/>
      <c r="W395" s="144" t="str">
        <f>MONTHLYANALYSISWORKSHEET!P367</f>
        <v/>
      </c>
      <c r="X395" s="22"/>
      <c r="Y395" s="22"/>
      <c r="AD395" s="3" t="s">
        <v>45</v>
      </c>
      <c r="CC395">
        <f t="shared" si="150"/>
        <v>365</v>
      </c>
      <c r="CD395" s="2" t="str">
        <f t="shared" si="145"/>
        <v/>
      </c>
      <c r="CE395" s="4" t="str">
        <f t="shared" si="146"/>
        <v/>
      </c>
      <c r="CF395" s="1" t="str">
        <f t="shared" si="147"/>
        <v/>
      </c>
      <c r="CG395" s="4" t="str">
        <f t="shared" si="148"/>
        <v/>
      </c>
      <c r="CH395" s="4">
        <f t="shared" si="164"/>
        <v>0</v>
      </c>
      <c r="CI395" s="4">
        <f t="shared" si="151"/>
        <v>0</v>
      </c>
      <c r="CJ395" s="4">
        <f t="shared" si="149"/>
        <v>0</v>
      </c>
      <c r="CL395" s="129">
        <f t="shared" si="161"/>
        <v>521.67681662896223</v>
      </c>
      <c r="CM395" s="1">
        <f t="shared" si="158"/>
        <v>1266.7132745647018</v>
      </c>
      <c r="CN395" s="1">
        <f t="shared" si="159"/>
        <v>745.03645793573958</v>
      </c>
      <c r="CO395" s="129">
        <f t="shared" si="160"/>
        <v>300584.53271402803</v>
      </c>
      <c r="CP395" s="111">
        <f t="shared" si="142"/>
        <v>359</v>
      </c>
    </row>
    <row r="396" spans="1:94" x14ac:dyDescent="0.25">
      <c r="A396" s="111">
        <f t="shared" si="152"/>
        <v>360</v>
      </c>
      <c r="B396" s="112">
        <f t="shared" si="153"/>
        <v>4.4999999999999998E-2</v>
      </c>
      <c r="C396" s="113">
        <f t="shared" si="154"/>
        <v>9.4648563479269754</v>
      </c>
      <c r="D396" s="114">
        <f t="shared" si="155"/>
        <v>2533.4265491284536</v>
      </c>
      <c r="E396" s="113">
        <f t="shared" si="168"/>
        <v>0</v>
      </c>
      <c r="F396" s="113"/>
      <c r="G396" s="113">
        <f t="shared" si="166"/>
        <v>0</v>
      </c>
      <c r="H396" s="113">
        <f t="shared" si="156"/>
        <v>2523.9616927805268</v>
      </c>
      <c r="I396" s="147">
        <f t="shared" si="157"/>
        <v>0</v>
      </c>
      <c r="J396" s="20"/>
      <c r="N396" s="131">
        <v>30</v>
      </c>
      <c r="O396" s="133">
        <f>CO816</f>
        <v>0</v>
      </c>
      <c r="P396" s="54"/>
      <c r="Q396" s="123">
        <f t="shared" si="163"/>
        <v>0</v>
      </c>
      <c r="R396" s="22"/>
      <c r="S396" s="145">
        <f>SUM($C$37:C396)</f>
        <v>412033.55768658442</v>
      </c>
      <c r="T396" s="127">
        <v>30</v>
      </c>
      <c r="U396" s="123">
        <f>SUM($CE$29:CE390)</f>
        <v>412033.55768658442</v>
      </c>
      <c r="V396" s="22"/>
      <c r="W396" s="144" t="str">
        <f>MONTHLYANALYSISWORKSHEET!P368</f>
        <v/>
      </c>
      <c r="X396" s="22"/>
      <c r="Y396" s="22"/>
      <c r="AD396" s="3" t="s">
        <v>45</v>
      </c>
      <c r="CC396">
        <f t="shared" si="150"/>
        <v>366</v>
      </c>
      <c r="CD396" s="2" t="str">
        <f t="shared" si="145"/>
        <v/>
      </c>
      <c r="CE396" s="4" t="str">
        <f t="shared" si="146"/>
        <v/>
      </c>
      <c r="CF396" s="1" t="str">
        <f t="shared" si="147"/>
        <v/>
      </c>
      <c r="CG396" s="4" t="str">
        <f t="shared" si="148"/>
        <v/>
      </c>
      <c r="CH396" s="4">
        <f t="shared" si="164"/>
        <v>0</v>
      </c>
      <c r="CI396" s="4">
        <f t="shared" si="151"/>
        <v>0</v>
      </c>
      <c r="CJ396" s="4">
        <f t="shared" si="149"/>
        <v>0</v>
      </c>
      <c r="CL396" s="129">
        <f t="shared" si="161"/>
        <v>520.38697226116108</v>
      </c>
      <c r="CM396" s="1">
        <f t="shared" si="158"/>
        <v>1266.7132745647018</v>
      </c>
      <c r="CN396" s="1">
        <f t="shared" si="159"/>
        <v>746.32630230354073</v>
      </c>
      <c r="CO396" s="129">
        <f t="shared" si="160"/>
        <v>299838.2064117245</v>
      </c>
      <c r="CP396" s="111">
        <f t="shared" si="142"/>
        <v>360</v>
      </c>
    </row>
    <row r="397" spans="1:94" x14ac:dyDescent="0.25">
      <c r="A397" s="111" t="str">
        <f t="shared" si="152"/>
        <v/>
      </c>
      <c r="B397" s="112" t="str">
        <f t="shared" si="153"/>
        <v/>
      </c>
      <c r="C397" s="113">
        <f t="shared" si="154"/>
        <v>0</v>
      </c>
      <c r="D397" s="114">
        <f t="shared" si="155"/>
        <v>0</v>
      </c>
      <c r="E397" s="113">
        <f t="shared" si="168"/>
        <v>0</v>
      </c>
      <c r="F397" s="113"/>
      <c r="G397" s="113">
        <f t="shared" si="166"/>
        <v>0</v>
      </c>
      <c r="H397" s="113">
        <f t="shared" si="156"/>
        <v>0</v>
      </c>
      <c r="I397" s="147">
        <f t="shared" si="157"/>
        <v>0</v>
      </c>
      <c r="J397" s="20"/>
      <c r="N397" s="131"/>
      <c r="O397" s="132"/>
      <c r="P397" s="54"/>
      <c r="Q397" s="123">
        <f t="shared" si="163"/>
        <v>0</v>
      </c>
      <c r="R397" s="22"/>
      <c r="S397" s="145">
        <f>SUM($C$37:C397)</f>
        <v>412033.55768658442</v>
      </c>
      <c r="T397" s="127"/>
      <c r="U397" s="123">
        <f>SUM($CE$29:CE391)</f>
        <v>412033.55768658442</v>
      </c>
      <c r="V397" s="22"/>
      <c r="W397" s="144">
        <f>MONTHLYANALYSISWORKSHEET!P369</f>
        <v>0</v>
      </c>
      <c r="X397" s="22"/>
      <c r="Y397" s="22"/>
      <c r="AD397" s="3" t="s">
        <v>45</v>
      </c>
      <c r="CC397">
        <f t="shared" si="150"/>
        <v>367</v>
      </c>
      <c r="CD397" s="2" t="str">
        <f t="shared" si="145"/>
        <v/>
      </c>
      <c r="CE397" s="4" t="str">
        <f t="shared" si="146"/>
        <v/>
      </c>
      <c r="CF397" s="1" t="str">
        <f t="shared" si="147"/>
        <v/>
      </c>
      <c r="CG397" s="4" t="str">
        <f t="shared" si="148"/>
        <v/>
      </c>
      <c r="CH397" s="4">
        <f t="shared" si="164"/>
        <v>0</v>
      </c>
      <c r="CI397" s="4">
        <f t="shared" si="151"/>
        <v>0</v>
      </c>
      <c r="CJ397" s="4">
        <f t="shared" si="149"/>
        <v>0</v>
      </c>
      <c r="CL397" s="129">
        <f t="shared" si="161"/>
        <v>519.09489485029803</v>
      </c>
      <c r="CM397" s="1">
        <f t="shared" si="158"/>
        <v>1266.7132745647018</v>
      </c>
      <c r="CN397" s="1">
        <f t="shared" si="159"/>
        <v>747.61837971440377</v>
      </c>
      <c r="CO397" s="129">
        <f t="shared" si="160"/>
        <v>299090.58803201013</v>
      </c>
      <c r="CP397" s="111">
        <f t="shared" si="142"/>
        <v>361</v>
      </c>
    </row>
    <row r="398" spans="1:94" x14ac:dyDescent="0.25">
      <c r="A398" s="111" t="str">
        <f t="shared" si="152"/>
        <v/>
      </c>
      <c r="B398" s="112" t="str">
        <f t="shared" si="153"/>
        <v/>
      </c>
      <c r="C398" s="113">
        <f t="shared" si="154"/>
        <v>0</v>
      </c>
      <c r="D398" s="114">
        <f t="shared" si="155"/>
        <v>0</v>
      </c>
      <c r="E398" s="113">
        <f t="shared" si="168"/>
        <v>0</v>
      </c>
      <c r="F398" s="113"/>
      <c r="G398" s="113">
        <f t="shared" si="166"/>
        <v>0</v>
      </c>
      <c r="H398" s="113">
        <f t="shared" si="156"/>
        <v>0</v>
      </c>
      <c r="I398" s="147">
        <f t="shared" si="157"/>
        <v>0</v>
      </c>
      <c r="J398" s="20"/>
      <c r="N398" s="131"/>
      <c r="O398" s="132"/>
      <c r="P398" s="54"/>
      <c r="Q398" s="123">
        <f t="shared" si="163"/>
        <v>0</v>
      </c>
      <c r="R398" s="22"/>
      <c r="S398" s="145">
        <f>SUM($C$37:C398)</f>
        <v>412033.55768658442</v>
      </c>
      <c r="T398" s="127"/>
      <c r="U398" s="123">
        <f>SUM($CE$29:CE392)</f>
        <v>412033.55768658442</v>
      </c>
      <c r="V398" s="22"/>
      <c r="W398" s="144">
        <f>MONTHLYANALYSISWORKSHEET!P370</f>
        <v>0</v>
      </c>
      <c r="X398" s="22"/>
      <c r="Y398" s="22"/>
      <c r="AD398" s="3" t="s">
        <v>45</v>
      </c>
      <c r="CC398">
        <f t="shared" si="150"/>
        <v>368</v>
      </c>
      <c r="CD398" s="2" t="str">
        <f t="shared" si="145"/>
        <v/>
      </c>
      <c r="CE398" s="4" t="str">
        <f t="shared" si="146"/>
        <v/>
      </c>
      <c r="CF398" s="1" t="str">
        <f t="shared" si="147"/>
        <v/>
      </c>
      <c r="CG398" s="4" t="str">
        <f t="shared" si="148"/>
        <v/>
      </c>
      <c r="CH398" s="4">
        <f t="shared" si="164"/>
        <v>0</v>
      </c>
      <c r="CI398" s="4">
        <f t="shared" si="151"/>
        <v>0</v>
      </c>
      <c r="CJ398" s="4">
        <f t="shared" si="149"/>
        <v>0</v>
      </c>
      <c r="CL398" s="129">
        <f t="shared" si="161"/>
        <v>517.80058053041751</v>
      </c>
      <c r="CM398" s="1">
        <f t="shared" si="158"/>
        <v>1266.7132745647018</v>
      </c>
      <c r="CN398" s="1">
        <f t="shared" si="159"/>
        <v>748.9126940342843</v>
      </c>
      <c r="CO398" s="129">
        <f t="shared" si="160"/>
        <v>298341.67533797584</v>
      </c>
      <c r="CP398" s="111">
        <f t="shared" si="142"/>
        <v>362</v>
      </c>
    </row>
    <row r="399" spans="1:94" x14ac:dyDescent="0.25">
      <c r="A399" s="111" t="str">
        <f t="shared" si="152"/>
        <v/>
      </c>
      <c r="B399" s="112" t="str">
        <f t="shared" si="153"/>
        <v/>
      </c>
      <c r="C399" s="113">
        <f t="shared" si="154"/>
        <v>0</v>
      </c>
      <c r="D399" s="114">
        <f t="shared" si="155"/>
        <v>0</v>
      </c>
      <c r="E399" s="113">
        <f t="shared" si="168"/>
        <v>0</v>
      </c>
      <c r="F399" s="113"/>
      <c r="G399" s="113">
        <f t="shared" si="166"/>
        <v>0</v>
      </c>
      <c r="H399" s="113">
        <f t="shared" si="156"/>
        <v>0</v>
      </c>
      <c r="I399" s="147">
        <f t="shared" si="157"/>
        <v>0</v>
      </c>
      <c r="J399" s="20"/>
      <c r="N399" s="131"/>
      <c r="O399" s="132"/>
      <c r="P399" s="54"/>
      <c r="Q399" s="123">
        <f t="shared" si="163"/>
        <v>0</v>
      </c>
      <c r="R399" s="22"/>
      <c r="S399" s="145">
        <f>SUM($C$37:C399)</f>
        <v>412033.55768658442</v>
      </c>
      <c r="T399" s="127"/>
      <c r="U399" s="123">
        <f>SUM($CE$29:CE393)</f>
        <v>412033.55768658442</v>
      </c>
      <c r="V399" s="22"/>
      <c r="W399" s="144">
        <f>MONTHLYANALYSISWORKSHEET!P371</f>
        <v>0</v>
      </c>
      <c r="X399" s="22"/>
      <c r="Y399" s="22"/>
      <c r="AD399" s="3" t="s">
        <v>45</v>
      </c>
      <c r="CC399">
        <f t="shared" si="150"/>
        <v>369</v>
      </c>
      <c r="CD399" s="2" t="str">
        <f t="shared" si="145"/>
        <v/>
      </c>
      <c r="CE399" s="4" t="str">
        <f t="shared" si="146"/>
        <v/>
      </c>
      <c r="CF399" s="1" t="str">
        <f t="shared" si="147"/>
        <v/>
      </c>
      <c r="CG399" s="4" t="str">
        <f t="shared" si="148"/>
        <v/>
      </c>
      <c r="CH399" s="4">
        <f t="shared" si="164"/>
        <v>0</v>
      </c>
      <c r="CI399" s="4">
        <f t="shared" si="151"/>
        <v>0</v>
      </c>
      <c r="CJ399" s="4">
        <f t="shared" si="149"/>
        <v>0</v>
      </c>
      <c r="CL399" s="129">
        <f t="shared" si="161"/>
        <v>516.50402542887059</v>
      </c>
      <c r="CM399" s="1">
        <f t="shared" si="158"/>
        <v>1266.7132745647018</v>
      </c>
      <c r="CN399" s="1">
        <f t="shared" si="159"/>
        <v>750.20924913583121</v>
      </c>
      <c r="CO399" s="129">
        <f t="shared" si="160"/>
        <v>297591.46608884004</v>
      </c>
      <c r="CP399" s="111">
        <f t="shared" si="142"/>
        <v>363</v>
      </c>
    </row>
    <row r="400" spans="1:94" x14ac:dyDescent="0.25">
      <c r="A400" s="111" t="str">
        <f t="shared" si="152"/>
        <v/>
      </c>
      <c r="B400" s="112" t="str">
        <f t="shared" si="153"/>
        <v/>
      </c>
      <c r="C400" s="113">
        <f t="shared" si="154"/>
        <v>0</v>
      </c>
      <c r="D400" s="114">
        <f t="shared" si="155"/>
        <v>0</v>
      </c>
      <c r="E400" s="113">
        <f t="shared" si="168"/>
        <v>0</v>
      </c>
      <c r="F400" s="113"/>
      <c r="G400" s="113">
        <f t="shared" si="166"/>
        <v>0</v>
      </c>
      <c r="H400" s="113">
        <f t="shared" si="156"/>
        <v>0</v>
      </c>
      <c r="I400" s="147">
        <f t="shared" si="157"/>
        <v>0</v>
      </c>
      <c r="J400" s="20"/>
      <c r="N400" s="131"/>
      <c r="O400" s="132"/>
      <c r="P400" s="54"/>
      <c r="Q400" s="123">
        <f t="shared" si="163"/>
        <v>0</v>
      </c>
      <c r="R400" s="22"/>
      <c r="S400" s="145">
        <f>SUM($C$37:C400)</f>
        <v>412033.55768658442</v>
      </c>
      <c r="T400" s="127"/>
      <c r="U400" s="123">
        <f>SUM($CE$29:CE394)</f>
        <v>412033.55768658442</v>
      </c>
      <c r="V400" s="22"/>
      <c r="W400" s="144">
        <f>MONTHLYANALYSISWORKSHEET!P372</f>
        <v>0</v>
      </c>
      <c r="X400" s="22"/>
      <c r="Y400" s="22"/>
      <c r="AD400" s="3" t="s">
        <v>45</v>
      </c>
      <c r="CC400">
        <f t="shared" si="150"/>
        <v>370</v>
      </c>
      <c r="CD400" s="2" t="str">
        <f t="shared" si="145"/>
        <v/>
      </c>
      <c r="CE400" s="4" t="str">
        <f t="shared" si="146"/>
        <v/>
      </c>
      <c r="CF400" s="1" t="str">
        <f t="shared" si="147"/>
        <v/>
      </c>
      <c r="CG400" s="4" t="str">
        <f t="shared" si="148"/>
        <v/>
      </c>
      <c r="CH400" s="4">
        <f t="shared" si="164"/>
        <v>0</v>
      </c>
      <c r="CI400" s="4">
        <f t="shared" si="151"/>
        <v>0</v>
      </c>
      <c r="CJ400" s="4">
        <f t="shared" si="149"/>
        <v>0</v>
      </c>
      <c r="CL400" s="129">
        <f t="shared" si="161"/>
        <v>515.20522566630427</v>
      </c>
      <c r="CM400" s="1">
        <f t="shared" si="158"/>
        <v>1266.7132745647018</v>
      </c>
      <c r="CN400" s="1">
        <f t="shared" si="159"/>
        <v>751.50804889839753</v>
      </c>
      <c r="CO400" s="129">
        <f t="shared" si="160"/>
        <v>296839.95803994162</v>
      </c>
      <c r="CP400" s="111">
        <f t="shared" si="142"/>
        <v>364</v>
      </c>
    </row>
    <row r="401" spans="1:94" x14ac:dyDescent="0.25">
      <c r="A401" s="111" t="str">
        <f t="shared" si="152"/>
        <v/>
      </c>
      <c r="B401" s="112" t="str">
        <f t="shared" si="153"/>
        <v/>
      </c>
      <c r="C401" s="113">
        <f t="shared" si="154"/>
        <v>0</v>
      </c>
      <c r="D401" s="114">
        <f t="shared" si="155"/>
        <v>0</v>
      </c>
      <c r="E401" s="113">
        <f t="shared" si="168"/>
        <v>0</v>
      </c>
      <c r="F401" s="113"/>
      <c r="G401" s="113">
        <f t="shared" si="166"/>
        <v>0</v>
      </c>
      <c r="H401" s="113">
        <f t="shared" si="156"/>
        <v>0</v>
      </c>
      <c r="I401" s="147">
        <f t="shared" si="157"/>
        <v>0</v>
      </c>
      <c r="J401" s="20"/>
      <c r="N401" s="131"/>
      <c r="O401" s="132"/>
      <c r="P401" s="54"/>
      <c r="Q401" s="123">
        <f t="shared" si="163"/>
        <v>0</v>
      </c>
      <c r="R401" s="22"/>
      <c r="S401" s="145">
        <f>SUM($C$37:C401)</f>
        <v>412033.55768658442</v>
      </c>
      <c r="T401" s="127"/>
      <c r="U401" s="123">
        <f>SUM($CE$29:CE395)</f>
        <v>412033.55768658442</v>
      </c>
      <c r="V401" s="22"/>
      <c r="W401" s="144">
        <f>MONTHLYANALYSISWORKSHEET!P373</f>
        <v>0</v>
      </c>
      <c r="X401" s="22"/>
      <c r="Y401" s="22"/>
      <c r="AD401" s="3" t="s">
        <v>45</v>
      </c>
      <c r="CC401">
        <f t="shared" si="150"/>
        <v>371</v>
      </c>
      <c r="CD401" s="2" t="str">
        <f t="shared" si="145"/>
        <v/>
      </c>
      <c r="CE401" s="4" t="str">
        <f t="shared" si="146"/>
        <v/>
      </c>
      <c r="CF401" s="1" t="str">
        <f t="shared" si="147"/>
        <v/>
      </c>
      <c r="CG401" s="4" t="str">
        <f t="shared" si="148"/>
        <v/>
      </c>
      <c r="CH401" s="4">
        <f t="shared" si="164"/>
        <v>0</v>
      </c>
      <c r="CI401" s="4">
        <f t="shared" si="151"/>
        <v>0</v>
      </c>
      <c r="CJ401" s="4">
        <f t="shared" si="149"/>
        <v>0</v>
      </c>
      <c r="CL401" s="129">
        <f t="shared" si="161"/>
        <v>513.90417735664892</v>
      </c>
      <c r="CM401" s="1">
        <f t="shared" si="158"/>
        <v>1266.7132745647018</v>
      </c>
      <c r="CN401" s="1">
        <f t="shared" si="159"/>
        <v>752.80909720805289</v>
      </c>
      <c r="CO401" s="129">
        <f t="shared" si="160"/>
        <v>296087.14894273359</v>
      </c>
      <c r="CP401" s="111">
        <f t="shared" si="142"/>
        <v>365</v>
      </c>
    </row>
    <row r="402" spans="1:94" x14ac:dyDescent="0.25">
      <c r="A402" s="111" t="str">
        <f t="shared" si="152"/>
        <v/>
      </c>
      <c r="B402" s="112" t="str">
        <f t="shared" si="153"/>
        <v/>
      </c>
      <c r="C402" s="113">
        <f t="shared" si="154"/>
        <v>0</v>
      </c>
      <c r="D402" s="114">
        <f t="shared" si="155"/>
        <v>0</v>
      </c>
      <c r="E402" s="113">
        <f t="shared" si="168"/>
        <v>0</v>
      </c>
      <c r="F402" s="113"/>
      <c r="G402" s="113">
        <f t="shared" si="166"/>
        <v>0</v>
      </c>
      <c r="H402" s="113">
        <f t="shared" si="156"/>
        <v>0</v>
      </c>
      <c r="I402" s="147">
        <f t="shared" si="157"/>
        <v>0</v>
      </c>
      <c r="J402" s="20"/>
      <c r="N402" s="131"/>
      <c r="O402" s="132"/>
      <c r="P402" s="54"/>
      <c r="Q402" s="123">
        <f t="shared" si="163"/>
        <v>0</v>
      </c>
      <c r="R402" s="22"/>
      <c r="S402" s="145">
        <f>SUM($C$37:C402)</f>
        <v>412033.55768658442</v>
      </c>
      <c r="T402" s="127"/>
      <c r="U402" s="123">
        <f>SUM($CE$29:CE396)</f>
        <v>412033.55768658442</v>
      </c>
      <c r="V402" s="22"/>
      <c r="W402" s="144">
        <f>MONTHLYANALYSISWORKSHEET!P374</f>
        <v>0</v>
      </c>
      <c r="X402" s="22"/>
      <c r="Y402" s="22"/>
      <c r="AD402" s="3" t="s">
        <v>45</v>
      </c>
      <c r="CC402">
        <f t="shared" si="150"/>
        <v>372</v>
      </c>
      <c r="CD402" s="2" t="str">
        <f t="shared" si="145"/>
        <v/>
      </c>
      <c r="CE402" s="4" t="str">
        <f t="shared" si="146"/>
        <v/>
      </c>
      <c r="CF402" s="1" t="str">
        <f t="shared" si="147"/>
        <v/>
      </c>
      <c r="CG402" s="4" t="str">
        <f t="shared" si="148"/>
        <v/>
      </c>
      <c r="CH402" s="4">
        <f t="shared" si="164"/>
        <v>0</v>
      </c>
      <c r="CI402" s="4">
        <f t="shared" si="151"/>
        <v>0</v>
      </c>
      <c r="CJ402" s="4">
        <f t="shared" si="149"/>
        <v>0</v>
      </c>
      <c r="CL402" s="129">
        <f t="shared" si="161"/>
        <v>512.60087660710758</v>
      </c>
      <c r="CM402" s="1">
        <f t="shared" si="158"/>
        <v>1266.7132745647018</v>
      </c>
      <c r="CN402" s="1">
        <f t="shared" si="159"/>
        <v>754.11239795759423</v>
      </c>
      <c r="CO402" s="129">
        <f t="shared" si="160"/>
        <v>295333.036544776</v>
      </c>
      <c r="CP402" s="111">
        <f t="shared" si="142"/>
        <v>366</v>
      </c>
    </row>
    <row r="403" spans="1:94" x14ac:dyDescent="0.25">
      <c r="A403" s="111" t="str">
        <f t="shared" si="152"/>
        <v/>
      </c>
      <c r="B403" s="112" t="str">
        <f t="shared" si="153"/>
        <v/>
      </c>
      <c r="C403" s="113">
        <f t="shared" si="154"/>
        <v>0</v>
      </c>
      <c r="D403" s="114">
        <f t="shared" si="155"/>
        <v>0</v>
      </c>
      <c r="E403" s="113">
        <f t="shared" si="168"/>
        <v>0</v>
      </c>
      <c r="F403" s="113"/>
      <c r="G403" s="113">
        <f t="shared" si="166"/>
        <v>0</v>
      </c>
      <c r="H403" s="113">
        <f t="shared" si="156"/>
        <v>0</v>
      </c>
      <c r="I403" s="147">
        <f t="shared" si="157"/>
        <v>0</v>
      </c>
      <c r="J403" s="20"/>
      <c r="N403" s="131"/>
      <c r="O403" s="132"/>
      <c r="P403" s="54"/>
      <c r="Q403" s="123">
        <f t="shared" si="163"/>
        <v>0</v>
      </c>
      <c r="R403" s="22"/>
      <c r="S403" s="145">
        <f>SUM($C$37:C403)</f>
        <v>412033.55768658442</v>
      </c>
      <c r="T403" s="127"/>
      <c r="U403" s="123">
        <f>SUM($CE$29:CE397)</f>
        <v>412033.55768658442</v>
      </c>
      <c r="V403" s="22"/>
      <c r="W403" s="144">
        <f>MONTHLYANALYSISWORKSHEET!P375</f>
        <v>0</v>
      </c>
      <c r="X403" s="22"/>
      <c r="Y403" s="22"/>
      <c r="AD403" s="3" t="s">
        <v>45</v>
      </c>
      <c r="CC403">
        <f t="shared" si="150"/>
        <v>373</v>
      </c>
      <c r="CD403" s="2" t="str">
        <f t="shared" si="145"/>
        <v/>
      </c>
      <c r="CE403" s="4" t="str">
        <f t="shared" si="146"/>
        <v/>
      </c>
      <c r="CF403" s="1" t="str">
        <f t="shared" si="147"/>
        <v/>
      </c>
      <c r="CG403" s="4" t="str">
        <f t="shared" si="148"/>
        <v/>
      </c>
      <c r="CH403" s="4">
        <f t="shared" si="164"/>
        <v>0</v>
      </c>
      <c r="CI403" s="4">
        <f t="shared" si="151"/>
        <v>0</v>
      </c>
      <c r="CJ403" s="4">
        <f t="shared" si="149"/>
        <v>0</v>
      </c>
      <c r="CL403" s="129">
        <f t="shared" si="161"/>
        <v>511.29531951814346</v>
      </c>
      <c r="CM403" s="1">
        <f t="shared" si="158"/>
        <v>1266.7132745647018</v>
      </c>
      <c r="CN403" s="1">
        <f t="shared" si="159"/>
        <v>755.41795504655829</v>
      </c>
      <c r="CO403" s="129">
        <f t="shared" si="160"/>
        <v>294577.61858972942</v>
      </c>
      <c r="CP403" s="111">
        <f t="shared" si="142"/>
        <v>367</v>
      </c>
    </row>
    <row r="404" spans="1:94" x14ac:dyDescent="0.25">
      <c r="A404" s="111" t="str">
        <f t="shared" si="152"/>
        <v/>
      </c>
      <c r="B404" s="112" t="str">
        <f t="shared" si="153"/>
        <v/>
      </c>
      <c r="C404" s="113">
        <f t="shared" si="154"/>
        <v>0</v>
      </c>
      <c r="D404" s="114">
        <f t="shared" si="155"/>
        <v>0</v>
      </c>
      <c r="E404" s="113">
        <f t="shared" si="168"/>
        <v>0</v>
      </c>
      <c r="F404" s="113"/>
      <c r="G404" s="113">
        <f t="shared" si="166"/>
        <v>0</v>
      </c>
      <c r="H404" s="113">
        <f t="shared" si="156"/>
        <v>0</v>
      </c>
      <c r="I404" s="147">
        <f t="shared" si="157"/>
        <v>0</v>
      </c>
      <c r="J404" s="20"/>
      <c r="N404" s="131"/>
      <c r="O404" s="132"/>
      <c r="P404" s="54"/>
      <c r="Q404" s="123">
        <f t="shared" si="163"/>
        <v>0</v>
      </c>
      <c r="R404" s="22"/>
      <c r="S404" s="145">
        <f>SUM($C$37:C404)</f>
        <v>412033.55768658442</v>
      </c>
      <c r="T404" s="127"/>
      <c r="U404" s="123">
        <f>SUM($CE$29:CE398)</f>
        <v>412033.55768658442</v>
      </c>
      <c r="V404" s="22"/>
      <c r="W404" s="144">
        <f>MONTHLYANALYSISWORKSHEET!P376</f>
        <v>0</v>
      </c>
      <c r="X404" s="22"/>
      <c r="Y404" s="22"/>
      <c r="AD404" s="3" t="s">
        <v>45</v>
      </c>
      <c r="CC404">
        <f t="shared" si="150"/>
        <v>374</v>
      </c>
      <c r="CD404" s="2" t="str">
        <f t="shared" si="145"/>
        <v/>
      </c>
      <c r="CE404" s="4" t="str">
        <f t="shared" si="146"/>
        <v/>
      </c>
      <c r="CF404" s="1" t="str">
        <f t="shared" si="147"/>
        <v/>
      </c>
      <c r="CG404" s="4" t="str">
        <f t="shared" si="148"/>
        <v/>
      </c>
      <c r="CH404" s="4">
        <f t="shared" si="164"/>
        <v>0</v>
      </c>
      <c r="CI404" s="4">
        <f t="shared" si="151"/>
        <v>0</v>
      </c>
      <c r="CJ404" s="4">
        <f t="shared" si="149"/>
        <v>0</v>
      </c>
      <c r="CL404" s="129">
        <f t="shared" si="161"/>
        <v>509.98750218346902</v>
      </c>
      <c r="CM404" s="1">
        <f t="shared" si="158"/>
        <v>1266.7132745647018</v>
      </c>
      <c r="CN404" s="1">
        <f t="shared" si="159"/>
        <v>756.72577238123279</v>
      </c>
      <c r="CO404" s="129">
        <f t="shared" si="160"/>
        <v>293820.89281734818</v>
      </c>
      <c r="CP404" s="111">
        <f t="shared" si="142"/>
        <v>368</v>
      </c>
    </row>
    <row r="405" spans="1:94" x14ac:dyDescent="0.25">
      <c r="A405" s="111" t="str">
        <f t="shared" si="152"/>
        <v/>
      </c>
      <c r="B405" s="112" t="str">
        <f t="shared" si="153"/>
        <v/>
      </c>
      <c r="C405" s="113">
        <f t="shared" si="154"/>
        <v>0</v>
      </c>
      <c r="D405" s="114">
        <f t="shared" si="155"/>
        <v>0</v>
      </c>
      <c r="E405" s="113">
        <f t="shared" si="168"/>
        <v>0</v>
      </c>
      <c r="F405" s="113"/>
      <c r="G405" s="113">
        <f t="shared" si="166"/>
        <v>0</v>
      </c>
      <c r="H405" s="113">
        <f t="shared" si="156"/>
        <v>0</v>
      </c>
      <c r="I405" s="147">
        <f t="shared" si="157"/>
        <v>0</v>
      </c>
      <c r="J405" s="20"/>
      <c r="N405" s="131"/>
      <c r="O405" s="132"/>
      <c r="P405" s="54"/>
      <c r="Q405" s="123">
        <f t="shared" si="163"/>
        <v>0</v>
      </c>
      <c r="R405" s="22"/>
      <c r="S405" s="145">
        <f>SUM($C$37:C405)</f>
        <v>412033.55768658442</v>
      </c>
      <c r="T405" s="127"/>
      <c r="U405" s="123">
        <f>SUM($CE$29:CE399)</f>
        <v>412033.55768658442</v>
      </c>
      <c r="V405" s="22"/>
      <c r="W405" s="144">
        <f>MONTHLYANALYSISWORKSHEET!P377</f>
        <v>0</v>
      </c>
      <c r="X405" s="22"/>
      <c r="Y405" s="22"/>
      <c r="AD405" s="3" t="s">
        <v>45</v>
      </c>
      <c r="CC405">
        <f t="shared" si="150"/>
        <v>375</v>
      </c>
      <c r="CD405" s="2" t="str">
        <f t="shared" si="145"/>
        <v/>
      </c>
      <c r="CE405" s="4" t="str">
        <f t="shared" si="146"/>
        <v/>
      </c>
      <c r="CF405" s="1" t="str">
        <f t="shared" si="147"/>
        <v/>
      </c>
      <c r="CG405" s="4" t="str">
        <f t="shared" si="148"/>
        <v/>
      </c>
      <c r="CH405" s="4">
        <f t="shared" si="164"/>
        <v>0</v>
      </c>
      <c r="CI405" s="4">
        <f t="shared" si="151"/>
        <v>0</v>
      </c>
      <c r="CJ405" s="4">
        <f t="shared" si="149"/>
        <v>0</v>
      </c>
      <c r="CL405" s="129">
        <f t="shared" si="161"/>
        <v>508.67742069003401</v>
      </c>
      <c r="CM405" s="1">
        <f t="shared" si="158"/>
        <v>1266.7132745647018</v>
      </c>
      <c r="CN405" s="1">
        <f t="shared" si="159"/>
        <v>758.03585387466774</v>
      </c>
      <c r="CO405" s="129">
        <f t="shared" si="160"/>
        <v>293062.85696347349</v>
      </c>
      <c r="CP405" s="111">
        <f t="shared" si="142"/>
        <v>369</v>
      </c>
    </row>
    <row r="406" spans="1:94" x14ac:dyDescent="0.25">
      <c r="A406" s="111" t="str">
        <f t="shared" si="152"/>
        <v/>
      </c>
      <c r="B406" s="112" t="str">
        <f t="shared" si="153"/>
        <v/>
      </c>
      <c r="C406" s="113">
        <f t="shared" si="154"/>
        <v>0</v>
      </c>
      <c r="D406" s="114">
        <f t="shared" si="155"/>
        <v>0</v>
      </c>
      <c r="E406" s="113">
        <f t="shared" si="168"/>
        <v>0</v>
      </c>
      <c r="F406" s="113"/>
      <c r="G406" s="113">
        <f t="shared" si="166"/>
        <v>0</v>
      </c>
      <c r="H406" s="113">
        <f t="shared" si="156"/>
        <v>0</v>
      </c>
      <c r="I406" s="147">
        <f t="shared" si="157"/>
        <v>0</v>
      </c>
      <c r="J406" s="20"/>
      <c r="N406" s="131"/>
      <c r="O406" s="132"/>
      <c r="P406" s="54"/>
      <c r="Q406" s="123">
        <f t="shared" si="163"/>
        <v>0</v>
      </c>
      <c r="R406" s="22"/>
      <c r="S406" s="145">
        <f>SUM($C$37:C406)</f>
        <v>412033.55768658442</v>
      </c>
      <c r="T406" s="127"/>
      <c r="U406" s="123">
        <f>SUM($CE$29:CE400)</f>
        <v>412033.55768658442</v>
      </c>
      <c r="V406" s="22"/>
      <c r="W406" s="144">
        <f>MONTHLYANALYSISWORKSHEET!P378</f>
        <v>0</v>
      </c>
      <c r="X406" s="22"/>
      <c r="Y406" s="22"/>
      <c r="AD406" s="3" t="s">
        <v>45</v>
      </c>
      <c r="CL406" s="129">
        <f t="shared" si="161"/>
        <v>507.36507111801347</v>
      </c>
      <c r="CM406" s="1">
        <f t="shared" si="158"/>
        <v>1266.7132745647018</v>
      </c>
      <c r="CN406" s="1">
        <f t="shared" si="159"/>
        <v>759.34820344668833</v>
      </c>
      <c r="CO406" s="129">
        <f t="shared" si="160"/>
        <v>292303.50876002677</v>
      </c>
      <c r="CP406" s="111">
        <f t="shared" si="142"/>
        <v>370</v>
      </c>
    </row>
    <row r="407" spans="1:94" x14ac:dyDescent="0.25">
      <c r="A407" s="111" t="str">
        <f t="shared" si="152"/>
        <v/>
      </c>
      <c r="B407" s="112" t="str">
        <f t="shared" si="153"/>
        <v/>
      </c>
      <c r="C407" s="113">
        <f t="shared" si="154"/>
        <v>0</v>
      </c>
      <c r="D407" s="114">
        <f t="shared" si="155"/>
        <v>0</v>
      </c>
      <c r="E407" s="113">
        <f t="shared" si="168"/>
        <v>0</v>
      </c>
      <c r="F407" s="113"/>
      <c r="G407" s="113">
        <f t="shared" si="166"/>
        <v>0</v>
      </c>
      <c r="H407" s="113">
        <f t="shared" si="156"/>
        <v>0</v>
      </c>
      <c r="I407" s="147">
        <f t="shared" si="157"/>
        <v>0</v>
      </c>
      <c r="J407" s="20"/>
      <c r="N407" s="131"/>
      <c r="O407" s="132"/>
      <c r="P407" s="54"/>
      <c r="Q407" s="123">
        <f t="shared" si="163"/>
        <v>0</v>
      </c>
      <c r="R407" s="22"/>
      <c r="S407" s="145">
        <f>SUM($C$37:C407)</f>
        <v>412033.55768658442</v>
      </c>
      <c r="T407" s="127"/>
      <c r="U407" s="123">
        <f>SUM($CE$29:CE401)</f>
        <v>412033.55768658442</v>
      </c>
      <c r="V407" s="22"/>
      <c r="W407" s="144">
        <f>MONTHLYANALYSISWORKSHEET!P379</f>
        <v>0</v>
      </c>
      <c r="X407" s="22"/>
      <c r="Y407" s="22"/>
      <c r="AD407" s="3" t="s">
        <v>45</v>
      </c>
      <c r="CL407" s="129">
        <f t="shared" si="161"/>
        <v>506.05044954079631</v>
      </c>
      <c r="CM407" s="1">
        <f t="shared" si="158"/>
        <v>1266.7132745647018</v>
      </c>
      <c r="CN407" s="1">
        <f t="shared" si="159"/>
        <v>760.6628250239055</v>
      </c>
      <c r="CO407" s="129">
        <f t="shared" si="160"/>
        <v>291542.84593500284</v>
      </c>
      <c r="CP407" s="111">
        <f t="shared" si="142"/>
        <v>371</v>
      </c>
    </row>
    <row r="408" spans="1:94" x14ac:dyDescent="0.25">
      <c r="A408" s="111" t="str">
        <f t="shared" si="152"/>
        <v/>
      </c>
      <c r="B408" s="112" t="str">
        <f t="shared" si="153"/>
        <v/>
      </c>
      <c r="C408" s="113">
        <f t="shared" si="154"/>
        <v>0</v>
      </c>
      <c r="D408" s="114">
        <f t="shared" si="155"/>
        <v>0</v>
      </c>
      <c r="E408" s="113">
        <f t="shared" si="168"/>
        <v>0</v>
      </c>
      <c r="F408" s="113"/>
      <c r="G408" s="113">
        <f t="shared" si="166"/>
        <v>0</v>
      </c>
      <c r="H408" s="113">
        <f t="shared" si="156"/>
        <v>0</v>
      </c>
      <c r="I408" s="147">
        <f t="shared" si="157"/>
        <v>0</v>
      </c>
      <c r="J408" s="20"/>
      <c r="N408" s="131"/>
      <c r="O408" s="132"/>
      <c r="P408" s="54"/>
      <c r="Q408" s="123">
        <f t="shared" si="163"/>
        <v>0</v>
      </c>
      <c r="R408" s="22"/>
      <c r="S408" s="145">
        <f>SUM($C$37:C408)</f>
        <v>412033.55768658442</v>
      </c>
      <c r="T408" s="127"/>
      <c r="U408" s="123">
        <f>SUM($CE$29:CE402)</f>
        <v>412033.55768658442</v>
      </c>
      <c r="V408" s="22"/>
      <c r="W408" s="144">
        <f>MONTHLYANALYSISWORKSHEET!P380</f>
        <v>0</v>
      </c>
      <c r="X408" s="22"/>
      <c r="Y408" s="22"/>
      <c r="AD408" s="3" t="s">
        <v>45</v>
      </c>
      <c r="CL408" s="129">
        <f t="shared" si="161"/>
        <v>504.73355202497362</v>
      </c>
      <c r="CM408" s="1">
        <f t="shared" si="158"/>
        <v>1266.7132745647018</v>
      </c>
      <c r="CN408" s="1">
        <f t="shared" si="159"/>
        <v>761.97972253972819</v>
      </c>
      <c r="CO408" s="129">
        <f t="shared" si="160"/>
        <v>290780.86621246312</v>
      </c>
      <c r="CP408" s="111">
        <f t="shared" si="142"/>
        <v>372</v>
      </c>
    </row>
    <row r="409" spans="1:94" x14ac:dyDescent="0.25">
      <c r="A409" s="111" t="str">
        <f t="shared" si="152"/>
        <v/>
      </c>
      <c r="B409" s="112" t="str">
        <f t="shared" si="153"/>
        <v/>
      </c>
      <c r="C409" s="113">
        <f t="shared" si="154"/>
        <v>0</v>
      </c>
      <c r="D409" s="114">
        <f t="shared" si="155"/>
        <v>0</v>
      </c>
      <c r="E409" s="113">
        <f t="shared" si="168"/>
        <v>0</v>
      </c>
      <c r="F409" s="113"/>
      <c r="G409" s="113">
        <f t="shared" si="166"/>
        <v>0</v>
      </c>
      <c r="H409" s="113">
        <f t="shared" si="156"/>
        <v>0</v>
      </c>
      <c r="I409" s="147">
        <f t="shared" si="157"/>
        <v>0</v>
      </c>
      <c r="J409" s="20"/>
      <c r="N409" s="131"/>
      <c r="O409" s="132"/>
      <c r="P409" s="54"/>
      <c r="Q409" s="123">
        <f t="shared" si="163"/>
        <v>0</v>
      </c>
      <c r="R409" s="22"/>
      <c r="S409" s="145">
        <f>SUM($C$37:C409)</f>
        <v>412033.55768658442</v>
      </c>
      <c r="T409" s="127"/>
      <c r="U409" s="123">
        <f>SUM($CE$29:CE403)</f>
        <v>412033.55768658442</v>
      </c>
      <c r="V409" s="22"/>
      <c r="W409" s="144">
        <f>MONTHLYANALYSISWORKSHEET!P381</f>
        <v>0</v>
      </c>
      <c r="X409" s="22"/>
      <c r="Y409" s="22"/>
      <c r="AD409" s="3" t="s">
        <v>45</v>
      </c>
      <c r="CL409" s="129">
        <f t="shared" si="161"/>
        <v>503.41437463032673</v>
      </c>
      <c r="CM409" s="1">
        <f t="shared" si="158"/>
        <v>1266.7132745647018</v>
      </c>
      <c r="CN409" s="1">
        <f t="shared" si="159"/>
        <v>763.29889993437507</v>
      </c>
      <c r="CO409" s="129">
        <f t="shared" si="160"/>
        <v>290017.56731252873</v>
      </c>
      <c r="CP409" s="111">
        <f t="shared" ref="CP409:CP472" si="169">IF(CO408&lt;1,"",CP408+1)</f>
        <v>373</v>
      </c>
    </row>
    <row r="410" spans="1:94" x14ac:dyDescent="0.25">
      <c r="A410" s="111" t="str">
        <f t="shared" si="152"/>
        <v/>
      </c>
      <c r="B410" s="112" t="str">
        <f t="shared" si="153"/>
        <v/>
      </c>
      <c r="C410" s="113">
        <f t="shared" si="154"/>
        <v>0</v>
      </c>
      <c r="D410" s="114">
        <f t="shared" si="155"/>
        <v>0</v>
      </c>
      <c r="E410" s="113">
        <f t="shared" si="168"/>
        <v>0</v>
      </c>
      <c r="F410" s="113"/>
      <c r="G410" s="113">
        <f>IF(G398 &gt; 1, IF(I409&lt;$E$13,(I409-D410+C410),G398), 0)</f>
        <v>0</v>
      </c>
      <c r="H410" s="113">
        <f t="shared" si="156"/>
        <v>0</v>
      </c>
      <c r="I410" s="147">
        <f t="shared" si="157"/>
        <v>0</v>
      </c>
      <c r="J410" s="20"/>
      <c r="N410" s="131"/>
      <c r="O410" s="132"/>
      <c r="P410" s="54"/>
      <c r="Q410" s="123">
        <f t="shared" si="163"/>
        <v>0</v>
      </c>
      <c r="R410" s="22"/>
      <c r="S410" s="145">
        <f>SUM($C$37:C410)</f>
        <v>412033.55768658442</v>
      </c>
      <c r="T410" s="127"/>
      <c r="U410" s="123">
        <f>SUM($CE$29:CE404)</f>
        <v>412033.55768658442</v>
      </c>
      <c r="V410" s="22"/>
      <c r="W410" s="144">
        <f>MONTHLYANALYSISWORKSHEET!P382</f>
        <v>0</v>
      </c>
      <c r="X410" s="22"/>
      <c r="Y410" s="22"/>
      <c r="AD410" s="3" t="s">
        <v>45</v>
      </c>
      <c r="CL410" s="129">
        <f t="shared" si="161"/>
        <v>502.09291340981531</v>
      </c>
      <c r="CM410" s="1">
        <f t="shared" si="158"/>
        <v>1266.7132745647018</v>
      </c>
      <c r="CN410" s="1">
        <f t="shared" si="159"/>
        <v>764.6203611548865</v>
      </c>
      <c r="CO410" s="129">
        <f t="shared" si="160"/>
        <v>289252.94695137383</v>
      </c>
      <c r="CP410" s="111">
        <f t="shared" si="169"/>
        <v>374</v>
      </c>
    </row>
    <row r="411" spans="1:94" x14ac:dyDescent="0.25">
      <c r="A411" s="111" t="str">
        <f t="shared" si="152"/>
        <v/>
      </c>
      <c r="B411" s="112" t="str">
        <f t="shared" si="153"/>
        <v/>
      </c>
      <c r="C411" s="113">
        <f t="shared" si="154"/>
        <v>0</v>
      </c>
      <c r="D411" s="114">
        <f t="shared" si="155"/>
        <v>0</v>
      </c>
      <c r="E411" s="113">
        <f t="shared" si="168"/>
        <v>0</v>
      </c>
      <c r="F411" s="113"/>
      <c r="G411" s="113">
        <f>IF(G399 &gt; 1, IF(I410&lt;$E$13,(I410-D411+C411),G399), 0)</f>
        <v>0</v>
      </c>
      <c r="H411" s="113">
        <f t="shared" si="156"/>
        <v>0</v>
      </c>
      <c r="I411" s="147">
        <f t="shared" si="157"/>
        <v>0</v>
      </c>
      <c r="J411" s="20"/>
      <c r="N411" s="131"/>
      <c r="O411" s="132"/>
      <c r="P411" s="54"/>
      <c r="Q411" s="123">
        <f t="shared" si="163"/>
        <v>0</v>
      </c>
      <c r="R411" s="22"/>
      <c r="S411" s="145">
        <f>SUM($C$37:C411)</f>
        <v>412033.55768658442</v>
      </c>
      <c r="T411" s="127"/>
      <c r="U411" s="123">
        <f>SUM($CE$29:CE405)</f>
        <v>412033.55768658442</v>
      </c>
      <c r="V411" s="22"/>
      <c r="W411" s="144">
        <f>MONTHLYANALYSISWORKSHEET!P383</f>
        <v>0</v>
      </c>
      <c r="X411" s="22"/>
      <c r="Y411" s="22"/>
      <c r="AD411" s="3" t="s">
        <v>45</v>
      </c>
      <c r="CL411" s="129">
        <f t="shared" si="161"/>
        <v>500.76916440956586</v>
      </c>
      <c r="CM411" s="1">
        <f t="shared" si="158"/>
        <v>1266.7132745647018</v>
      </c>
      <c r="CN411" s="1">
        <f t="shared" si="159"/>
        <v>765.94411015513595</v>
      </c>
      <c r="CO411" s="129">
        <f t="shared" si="160"/>
        <v>288487.00284121867</v>
      </c>
      <c r="CP411" s="111">
        <f t="shared" si="169"/>
        <v>375</v>
      </c>
    </row>
    <row r="412" spans="1:94" x14ac:dyDescent="0.25">
      <c r="A412" s="21"/>
      <c r="B412" s="21"/>
      <c r="C412" s="17"/>
      <c r="D412" s="21"/>
      <c r="E412" s="17"/>
      <c r="F412" s="17"/>
      <c r="G412" s="17"/>
      <c r="H412" s="17"/>
      <c r="I412" s="17"/>
      <c r="J412" s="17"/>
      <c r="N412" s="131"/>
      <c r="O412" s="132"/>
      <c r="P412" s="54"/>
      <c r="R412" s="22"/>
      <c r="S412" s="145">
        <f>SUM($C$37:C412)</f>
        <v>412033.55768658442</v>
      </c>
      <c r="T412" s="127"/>
      <c r="U412" s="123">
        <f>SUM($CE$29:CE406)</f>
        <v>412033.55768658442</v>
      </c>
      <c r="V412" s="22"/>
      <c r="W412" s="144">
        <f>MONTHLYANALYSISWORKSHEET!P384</f>
        <v>0</v>
      </c>
      <c r="X412" s="22"/>
      <c r="Y412" s="22"/>
      <c r="AD412" s="3" t="s">
        <v>45</v>
      </c>
      <c r="CL412" s="129">
        <f t="shared" si="161"/>
        <v>499.44312366885981</v>
      </c>
      <c r="CM412" s="1">
        <f t="shared" si="158"/>
        <v>1266.7132745647018</v>
      </c>
      <c r="CN412" s="1">
        <f t="shared" si="159"/>
        <v>767.27015089584199</v>
      </c>
      <c r="CO412" s="129">
        <f t="shared" si="160"/>
        <v>287719.73269032279</v>
      </c>
      <c r="CP412" s="111">
        <f t="shared" si="169"/>
        <v>376</v>
      </c>
    </row>
    <row r="413" spans="1:94" x14ac:dyDescent="0.25">
      <c r="CL413" s="129">
        <f t="shared" si="161"/>
        <v>498.11478722012129</v>
      </c>
      <c r="CM413" s="1">
        <f t="shared" si="158"/>
        <v>1266.7132745647018</v>
      </c>
      <c r="CN413" s="1">
        <f t="shared" si="159"/>
        <v>768.59848734458046</v>
      </c>
      <c r="CO413" s="129">
        <f t="shared" si="160"/>
        <v>286951.13420297822</v>
      </c>
      <c r="CP413" s="111">
        <f t="shared" si="169"/>
        <v>377</v>
      </c>
    </row>
    <row r="414" spans="1:94" x14ac:dyDescent="0.25">
      <c r="CL414" s="129">
        <f t="shared" si="161"/>
        <v>496.78415108890607</v>
      </c>
      <c r="CM414" s="1">
        <f t="shared" si="158"/>
        <v>1266.7132745647018</v>
      </c>
      <c r="CN414" s="1">
        <f t="shared" si="159"/>
        <v>769.92912347579568</v>
      </c>
      <c r="CO414" s="129">
        <f t="shared" si="160"/>
        <v>286181.20507950243</v>
      </c>
      <c r="CP414" s="111">
        <f t="shared" si="169"/>
        <v>378</v>
      </c>
    </row>
    <row r="415" spans="1:94" x14ac:dyDescent="0.25">
      <c r="CL415" s="129">
        <f t="shared" si="161"/>
        <v>495.45121129388855</v>
      </c>
      <c r="CM415" s="1">
        <f t="shared" si="158"/>
        <v>1266.7132745647018</v>
      </c>
      <c r="CN415" s="1">
        <f t="shared" si="159"/>
        <v>771.26206327081331</v>
      </c>
      <c r="CO415" s="129">
        <f t="shared" si="160"/>
        <v>285409.94301623158</v>
      </c>
      <c r="CP415" s="111">
        <f t="shared" si="169"/>
        <v>379</v>
      </c>
    </row>
    <row r="416" spans="1:94" x14ac:dyDescent="0.25">
      <c r="CL416" s="129">
        <f t="shared" si="161"/>
        <v>494.11596384685095</v>
      </c>
      <c r="CM416" s="1">
        <f t="shared" si="158"/>
        <v>1266.7132745647018</v>
      </c>
      <c r="CN416" s="1">
        <f t="shared" si="159"/>
        <v>772.59731071785086</v>
      </c>
      <c r="CO416" s="129">
        <f t="shared" si="160"/>
        <v>284637.34570551373</v>
      </c>
      <c r="CP416" s="111">
        <f t="shared" si="169"/>
        <v>380</v>
      </c>
    </row>
    <row r="417" spans="90:94" x14ac:dyDescent="0.25">
      <c r="CL417" s="129">
        <f t="shared" si="161"/>
        <v>492.77840475267061</v>
      </c>
      <c r="CM417" s="1">
        <f t="shared" si="158"/>
        <v>1266.7132745647018</v>
      </c>
      <c r="CN417" s="1">
        <f t="shared" si="159"/>
        <v>773.93486981203114</v>
      </c>
      <c r="CO417" s="129">
        <f t="shared" si="160"/>
        <v>283863.41083570168</v>
      </c>
      <c r="CP417" s="111">
        <f t="shared" si="169"/>
        <v>381</v>
      </c>
    </row>
    <row r="418" spans="90:94" x14ac:dyDescent="0.25">
      <c r="CL418" s="129">
        <f t="shared" si="161"/>
        <v>491.43853000930852</v>
      </c>
      <c r="CM418" s="1">
        <f t="shared" si="158"/>
        <v>1266.7132745647018</v>
      </c>
      <c r="CN418" s="1">
        <f t="shared" si="159"/>
        <v>775.27474455539323</v>
      </c>
      <c r="CO418" s="129">
        <f t="shared" si="160"/>
        <v>283088.13609114627</v>
      </c>
      <c r="CP418" s="111">
        <f t="shared" si="169"/>
        <v>382</v>
      </c>
    </row>
    <row r="419" spans="90:94" x14ac:dyDescent="0.25">
      <c r="CL419" s="129">
        <f t="shared" si="161"/>
        <v>490.09633560779696</v>
      </c>
      <c r="CM419" s="1">
        <f t="shared" si="158"/>
        <v>1266.7132745647018</v>
      </c>
      <c r="CN419" s="1">
        <f t="shared" si="159"/>
        <v>776.61693895690485</v>
      </c>
      <c r="CO419" s="129">
        <f t="shared" si="160"/>
        <v>282311.51915218937</v>
      </c>
      <c r="CP419" s="111">
        <f t="shared" si="169"/>
        <v>383</v>
      </c>
    </row>
    <row r="420" spans="90:94" x14ac:dyDescent="0.25">
      <c r="CL420" s="129">
        <f t="shared" si="161"/>
        <v>488.75181753222779</v>
      </c>
      <c r="CM420" s="1">
        <f t="shared" si="158"/>
        <v>1266.7132745647018</v>
      </c>
      <c r="CN420" s="1">
        <f t="shared" si="159"/>
        <v>777.96145703247407</v>
      </c>
      <c r="CO420" s="129">
        <f t="shared" si="160"/>
        <v>281533.55769515689</v>
      </c>
      <c r="CP420" s="111">
        <f t="shared" si="169"/>
        <v>384</v>
      </c>
    </row>
    <row r="421" spans="90:94" x14ac:dyDescent="0.25">
      <c r="CL421" s="129">
        <f t="shared" si="161"/>
        <v>487.40497175974036</v>
      </c>
      <c r="CM421" s="1">
        <f t="shared" si="158"/>
        <v>1266.7132745647018</v>
      </c>
      <c r="CN421" s="1">
        <f t="shared" si="159"/>
        <v>779.30830280496139</v>
      </c>
      <c r="CO421" s="129">
        <f t="shared" si="160"/>
        <v>280754.24939235195</v>
      </c>
      <c r="CP421" s="111">
        <f t="shared" si="169"/>
        <v>385</v>
      </c>
    </row>
    <row r="422" spans="90:94" x14ac:dyDescent="0.25">
      <c r="CL422" s="129">
        <f t="shared" si="161"/>
        <v>486.05579426050929</v>
      </c>
      <c r="CM422" s="1">
        <f t="shared" ref="CM422:CM485" si="170">$D$37/2</f>
        <v>1266.7132745647018</v>
      </c>
      <c r="CN422" s="1">
        <f t="shared" ref="CN422:CN485" si="171">CM422-CL422</f>
        <v>780.65748030419252</v>
      </c>
      <c r="CO422" s="129">
        <f t="shared" ref="CO422:CO485" si="172">IF(CO421-CN422&lt;0,0,CO421-CN422)</f>
        <v>279973.59191204776</v>
      </c>
      <c r="CP422" s="111">
        <f t="shared" si="169"/>
        <v>386</v>
      </c>
    </row>
    <row r="423" spans="90:94" x14ac:dyDescent="0.25">
      <c r="CL423" s="129">
        <f t="shared" ref="CL423:CL486" si="173">(CO422*($CL$35*13.85))/360</f>
        <v>484.70428099773261</v>
      </c>
      <c r="CM423" s="1">
        <f t="shared" si="170"/>
        <v>1266.7132745647018</v>
      </c>
      <c r="CN423" s="1">
        <f t="shared" si="171"/>
        <v>782.00899356696914</v>
      </c>
      <c r="CO423" s="129">
        <f t="shared" si="172"/>
        <v>279191.5829184808</v>
      </c>
      <c r="CP423" s="111">
        <f t="shared" si="169"/>
        <v>387</v>
      </c>
    </row>
    <row r="424" spans="90:94" x14ac:dyDescent="0.25">
      <c r="CL424" s="129">
        <f t="shared" si="173"/>
        <v>483.35042792761982</v>
      </c>
      <c r="CM424" s="1">
        <f t="shared" si="170"/>
        <v>1266.7132745647018</v>
      </c>
      <c r="CN424" s="1">
        <f t="shared" si="171"/>
        <v>783.36284663708193</v>
      </c>
      <c r="CO424" s="129">
        <f t="shared" si="172"/>
        <v>278408.22007184371</v>
      </c>
      <c r="CP424" s="111">
        <f t="shared" si="169"/>
        <v>388</v>
      </c>
    </row>
    <row r="425" spans="90:94" x14ac:dyDescent="0.25">
      <c r="CL425" s="129">
        <f t="shared" si="173"/>
        <v>481.9942309993794</v>
      </c>
      <c r="CM425" s="1">
        <f t="shared" si="170"/>
        <v>1266.7132745647018</v>
      </c>
      <c r="CN425" s="1">
        <f t="shared" si="171"/>
        <v>784.71904356532241</v>
      </c>
      <c r="CO425" s="129">
        <f t="shared" si="172"/>
        <v>277623.50102827838</v>
      </c>
      <c r="CP425" s="111">
        <f t="shared" si="169"/>
        <v>389</v>
      </c>
    </row>
    <row r="426" spans="90:94" x14ac:dyDescent="0.25">
      <c r="CL426" s="129">
        <f t="shared" si="173"/>
        <v>480.63568615520694</v>
      </c>
      <c r="CM426" s="1">
        <f t="shared" si="170"/>
        <v>1266.7132745647018</v>
      </c>
      <c r="CN426" s="1">
        <f t="shared" si="171"/>
        <v>786.07758840949487</v>
      </c>
      <c r="CO426" s="129">
        <f t="shared" si="172"/>
        <v>276837.4234398689</v>
      </c>
      <c r="CP426" s="111">
        <f t="shared" si="169"/>
        <v>390</v>
      </c>
    </row>
    <row r="427" spans="90:94" x14ac:dyDescent="0.25">
      <c r="CL427" s="129">
        <f t="shared" si="173"/>
        <v>479.27478933027305</v>
      </c>
      <c r="CM427" s="1">
        <f t="shared" si="170"/>
        <v>1266.7132745647018</v>
      </c>
      <c r="CN427" s="1">
        <f t="shared" si="171"/>
        <v>787.43848523442875</v>
      </c>
      <c r="CO427" s="129">
        <f t="shared" si="172"/>
        <v>276049.98495463445</v>
      </c>
      <c r="CP427" s="111">
        <f t="shared" si="169"/>
        <v>391</v>
      </c>
    </row>
    <row r="428" spans="90:94" x14ac:dyDescent="0.25">
      <c r="CL428" s="129">
        <f t="shared" si="173"/>
        <v>477.91153645271083</v>
      </c>
      <c r="CM428" s="1">
        <f t="shared" si="170"/>
        <v>1266.7132745647018</v>
      </c>
      <c r="CN428" s="1">
        <f t="shared" si="171"/>
        <v>788.80173811199097</v>
      </c>
      <c r="CO428" s="129">
        <f t="shared" si="172"/>
        <v>275261.18321652245</v>
      </c>
      <c r="CP428" s="111">
        <f t="shared" si="169"/>
        <v>392</v>
      </c>
    </row>
    <row r="429" spans="90:94" x14ac:dyDescent="0.25">
      <c r="CL429" s="129">
        <f t="shared" si="173"/>
        <v>476.54592344360452</v>
      </c>
      <c r="CM429" s="1">
        <f t="shared" si="170"/>
        <v>1266.7132745647018</v>
      </c>
      <c r="CN429" s="1">
        <f t="shared" si="171"/>
        <v>790.16735112109723</v>
      </c>
      <c r="CO429" s="129">
        <f t="shared" si="172"/>
        <v>274471.01586540136</v>
      </c>
      <c r="CP429" s="111">
        <f t="shared" si="169"/>
        <v>393</v>
      </c>
    </row>
    <row r="430" spans="90:94" x14ac:dyDescent="0.25">
      <c r="CL430" s="129">
        <f t="shared" si="173"/>
        <v>475.17794621697612</v>
      </c>
      <c r="CM430" s="1">
        <f t="shared" si="170"/>
        <v>1266.7132745647018</v>
      </c>
      <c r="CN430" s="1">
        <f t="shared" si="171"/>
        <v>791.53532834772568</v>
      </c>
      <c r="CO430" s="129">
        <f t="shared" si="172"/>
        <v>273679.48053705366</v>
      </c>
      <c r="CP430" s="111">
        <f t="shared" si="169"/>
        <v>394</v>
      </c>
    </row>
    <row r="431" spans="90:94" x14ac:dyDescent="0.25">
      <c r="CL431" s="129">
        <f t="shared" si="173"/>
        <v>473.80760067977411</v>
      </c>
      <c r="CM431" s="1">
        <f t="shared" si="170"/>
        <v>1266.7132745647018</v>
      </c>
      <c r="CN431" s="1">
        <f t="shared" si="171"/>
        <v>792.90567388492764</v>
      </c>
      <c r="CO431" s="129">
        <f t="shared" si="172"/>
        <v>272886.57486316876</v>
      </c>
      <c r="CP431" s="111">
        <f t="shared" si="169"/>
        <v>395</v>
      </c>
    </row>
    <row r="432" spans="90:94" x14ac:dyDescent="0.25">
      <c r="CL432" s="129">
        <f t="shared" si="173"/>
        <v>472.43488273186091</v>
      </c>
      <c r="CM432" s="1">
        <f t="shared" si="170"/>
        <v>1266.7132745647018</v>
      </c>
      <c r="CN432" s="1">
        <f t="shared" si="171"/>
        <v>794.27839183284095</v>
      </c>
      <c r="CO432" s="129">
        <f t="shared" si="172"/>
        <v>272092.29647133593</v>
      </c>
      <c r="CP432" s="111">
        <f t="shared" si="169"/>
        <v>396</v>
      </c>
    </row>
    <row r="433" spans="90:94" x14ac:dyDescent="0.25">
      <c r="CL433" s="129">
        <f t="shared" si="173"/>
        <v>471.05978826600034</v>
      </c>
      <c r="CM433" s="1">
        <f t="shared" si="170"/>
        <v>1266.7132745647018</v>
      </c>
      <c r="CN433" s="1">
        <f t="shared" si="171"/>
        <v>795.65348629870141</v>
      </c>
      <c r="CO433" s="129">
        <f t="shared" si="172"/>
        <v>271296.64298503724</v>
      </c>
      <c r="CP433" s="111">
        <f t="shared" si="169"/>
        <v>397</v>
      </c>
    </row>
    <row r="434" spans="90:94" x14ac:dyDescent="0.25">
      <c r="CL434" s="129">
        <f t="shared" si="173"/>
        <v>469.68231316784568</v>
      </c>
      <c r="CM434" s="1">
        <f t="shared" si="170"/>
        <v>1266.7132745647018</v>
      </c>
      <c r="CN434" s="1">
        <f t="shared" si="171"/>
        <v>797.03096139685613</v>
      </c>
      <c r="CO434" s="129">
        <f t="shared" si="172"/>
        <v>270499.61202364037</v>
      </c>
      <c r="CP434" s="111">
        <f t="shared" si="169"/>
        <v>398</v>
      </c>
    </row>
    <row r="435" spans="90:94" x14ac:dyDescent="0.25">
      <c r="CL435" s="129">
        <f t="shared" si="173"/>
        <v>468.30245331592732</v>
      </c>
      <c r="CM435" s="1">
        <f t="shared" si="170"/>
        <v>1266.7132745647018</v>
      </c>
      <c r="CN435" s="1">
        <f t="shared" si="171"/>
        <v>798.41082124877448</v>
      </c>
      <c r="CO435" s="129">
        <f t="shared" si="172"/>
        <v>269701.20120239159</v>
      </c>
      <c r="CP435" s="111">
        <f t="shared" si="169"/>
        <v>399</v>
      </c>
    </row>
    <row r="436" spans="90:94" x14ac:dyDescent="0.25">
      <c r="CL436" s="129">
        <f t="shared" si="173"/>
        <v>466.92020458164041</v>
      </c>
      <c r="CM436" s="1">
        <f t="shared" si="170"/>
        <v>1266.7132745647018</v>
      </c>
      <c r="CN436" s="1">
        <f t="shared" si="171"/>
        <v>799.7930699830614</v>
      </c>
      <c r="CO436" s="129">
        <f t="shared" si="172"/>
        <v>268901.40813240851</v>
      </c>
      <c r="CP436" s="111">
        <f t="shared" si="169"/>
        <v>400</v>
      </c>
    </row>
    <row r="437" spans="90:94" x14ac:dyDescent="0.25">
      <c r="CL437" s="129">
        <f t="shared" si="173"/>
        <v>465.53556282923222</v>
      </c>
      <c r="CM437" s="1">
        <f t="shared" si="170"/>
        <v>1266.7132745647018</v>
      </c>
      <c r="CN437" s="1">
        <f t="shared" si="171"/>
        <v>801.17771173546953</v>
      </c>
      <c r="CO437" s="129">
        <f t="shared" si="172"/>
        <v>268100.23042067303</v>
      </c>
      <c r="CP437" s="111">
        <f t="shared" si="169"/>
        <v>401</v>
      </c>
    </row>
    <row r="438" spans="90:94" x14ac:dyDescent="0.25">
      <c r="CL438" s="129">
        <f t="shared" si="173"/>
        <v>464.14852391579018</v>
      </c>
      <c r="CM438" s="1">
        <f t="shared" si="170"/>
        <v>1266.7132745647018</v>
      </c>
      <c r="CN438" s="1">
        <f t="shared" si="171"/>
        <v>802.56475064891163</v>
      </c>
      <c r="CO438" s="129">
        <f t="shared" si="172"/>
        <v>267297.66567002411</v>
      </c>
      <c r="CP438" s="111">
        <f t="shared" si="169"/>
        <v>402</v>
      </c>
    </row>
    <row r="439" spans="90:94" x14ac:dyDescent="0.25">
      <c r="CL439" s="129">
        <f t="shared" si="173"/>
        <v>462.75908369122925</v>
      </c>
      <c r="CM439" s="1">
        <f t="shared" si="170"/>
        <v>1266.7132745647018</v>
      </c>
      <c r="CN439" s="1">
        <f t="shared" si="171"/>
        <v>803.9541908734725</v>
      </c>
      <c r="CO439" s="129">
        <f t="shared" si="172"/>
        <v>266493.71147915063</v>
      </c>
      <c r="CP439" s="111">
        <f t="shared" si="169"/>
        <v>403</v>
      </c>
    </row>
    <row r="440" spans="90:94" x14ac:dyDescent="0.25">
      <c r="CL440" s="129">
        <f t="shared" si="173"/>
        <v>461.36723799827951</v>
      </c>
      <c r="CM440" s="1">
        <f t="shared" si="170"/>
        <v>1266.7132745647018</v>
      </c>
      <c r="CN440" s="1">
        <f t="shared" si="171"/>
        <v>805.3460365664223</v>
      </c>
      <c r="CO440" s="129">
        <f t="shared" si="172"/>
        <v>265688.36544258421</v>
      </c>
      <c r="CP440" s="111">
        <f t="shared" si="169"/>
        <v>404</v>
      </c>
    </row>
    <row r="441" spans="90:94" x14ac:dyDescent="0.25">
      <c r="CL441" s="129">
        <f t="shared" si="173"/>
        <v>459.9729826724739</v>
      </c>
      <c r="CM441" s="1">
        <f t="shared" si="170"/>
        <v>1266.7132745647018</v>
      </c>
      <c r="CN441" s="1">
        <f t="shared" si="171"/>
        <v>806.7402918922279</v>
      </c>
      <c r="CO441" s="129">
        <f t="shared" si="172"/>
        <v>264881.62515069201</v>
      </c>
      <c r="CP441" s="111">
        <f t="shared" si="169"/>
        <v>405</v>
      </c>
    </row>
    <row r="442" spans="90:94" x14ac:dyDescent="0.25">
      <c r="CL442" s="129">
        <f t="shared" si="173"/>
        <v>458.57631354213549</v>
      </c>
      <c r="CM442" s="1">
        <f t="shared" si="170"/>
        <v>1266.7132745647018</v>
      </c>
      <c r="CN442" s="1">
        <f t="shared" si="171"/>
        <v>808.13696102256631</v>
      </c>
      <c r="CO442" s="129">
        <f t="shared" si="172"/>
        <v>264073.48818966944</v>
      </c>
      <c r="CP442" s="111">
        <f t="shared" si="169"/>
        <v>406</v>
      </c>
    </row>
    <row r="443" spans="90:94" x14ac:dyDescent="0.25">
      <c r="CL443" s="129">
        <f t="shared" si="173"/>
        <v>457.17722642836515</v>
      </c>
      <c r="CM443" s="1">
        <f t="shared" si="170"/>
        <v>1266.7132745647018</v>
      </c>
      <c r="CN443" s="1">
        <f t="shared" si="171"/>
        <v>809.5360481363366</v>
      </c>
      <c r="CO443" s="129">
        <f t="shared" si="172"/>
        <v>263263.95214153308</v>
      </c>
      <c r="CP443" s="111">
        <f t="shared" si="169"/>
        <v>407</v>
      </c>
    </row>
    <row r="444" spans="90:94" x14ac:dyDescent="0.25">
      <c r="CL444" s="129">
        <f t="shared" si="173"/>
        <v>455.77571714502909</v>
      </c>
      <c r="CM444" s="1">
        <f t="shared" si="170"/>
        <v>1266.7132745647018</v>
      </c>
      <c r="CN444" s="1">
        <f t="shared" si="171"/>
        <v>810.93755741967266</v>
      </c>
      <c r="CO444" s="129">
        <f t="shared" si="172"/>
        <v>262453.01458411344</v>
      </c>
      <c r="CP444" s="111">
        <f t="shared" si="169"/>
        <v>408</v>
      </c>
    </row>
    <row r="445" spans="90:94" x14ac:dyDescent="0.25">
      <c r="CL445" s="129">
        <f t="shared" si="173"/>
        <v>454.37178149874637</v>
      </c>
      <c r="CM445" s="1">
        <f t="shared" si="170"/>
        <v>1266.7132745647018</v>
      </c>
      <c r="CN445" s="1">
        <f t="shared" si="171"/>
        <v>812.34149306595543</v>
      </c>
      <c r="CO445" s="129">
        <f t="shared" si="172"/>
        <v>261640.67309104747</v>
      </c>
      <c r="CP445" s="111">
        <f t="shared" si="169"/>
        <v>409</v>
      </c>
    </row>
    <row r="446" spans="90:94" x14ac:dyDescent="0.25">
      <c r="CL446" s="129">
        <f t="shared" si="173"/>
        <v>452.96541528887593</v>
      </c>
      <c r="CM446" s="1">
        <f t="shared" si="170"/>
        <v>1266.7132745647018</v>
      </c>
      <c r="CN446" s="1">
        <f t="shared" si="171"/>
        <v>813.74785927582593</v>
      </c>
      <c r="CO446" s="129">
        <f t="shared" si="172"/>
        <v>260826.92523177166</v>
      </c>
      <c r="CP446" s="111">
        <f t="shared" si="169"/>
        <v>410</v>
      </c>
    </row>
    <row r="447" spans="90:94" x14ac:dyDescent="0.25">
      <c r="CL447" s="129">
        <f t="shared" si="173"/>
        <v>451.55661430750462</v>
      </c>
      <c r="CM447" s="1">
        <f t="shared" si="170"/>
        <v>1266.7132745647018</v>
      </c>
      <c r="CN447" s="1">
        <f t="shared" si="171"/>
        <v>815.15666025719725</v>
      </c>
      <c r="CO447" s="129">
        <f t="shared" si="172"/>
        <v>260011.76857151446</v>
      </c>
      <c r="CP447" s="111">
        <f t="shared" si="169"/>
        <v>411</v>
      </c>
    </row>
    <row r="448" spans="90:94" x14ac:dyDescent="0.25">
      <c r="CL448" s="129">
        <f t="shared" si="173"/>
        <v>450.1453743394344</v>
      </c>
      <c r="CM448" s="1">
        <f t="shared" si="170"/>
        <v>1266.7132745647018</v>
      </c>
      <c r="CN448" s="1">
        <f t="shared" si="171"/>
        <v>816.56790022526741</v>
      </c>
      <c r="CO448" s="129">
        <f t="shared" si="172"/>
        <v>259195.2006712892</v>
      </c>
      <c r="CP448" s="111">
        <f t="shared" si="169"/>
        <v>412</v>
      </c>
    </row>
    <row r="449" spans="90:94" x14ac:dyDescent="0.25">
      <c r="CL449" s="129">
        <f t="shared" si="173"/>
        <v>448.73169116216945</v>
      </c>
      <c r="CM449" s="1">
        <f t="shared" si="170"/>
        <v>1266.7132745647018</v>
      </c>
      <c r="CN449" s="1">
        <f t="shared" si="171"/>
        <v>817.98158340253235</v>
      </c>
      <c r="CO449" s="129">
        <f t="shared" si="172"/>
        <v>258377.21908788668</v>
      </c>
      <c r="CP449" s="111">
        <f t="shared" si="169"/>
        <v>413</v>
      </c>
    </row>
    <row r="450" spans="90:94" x14ac:dyDescent="0.25">
      <c r="CL450" s="129">
        <f t="shared" si="173"/>
        <v>447.31556054590379</v>
      </c>
      <c r="CM450" s="1">
        <f t="shared" si="170"/>
        <v>1266.7132745647018</v>
      </c>
      <c r="CN450" s="1">
        <f t="shared" si="171"/>
        <v>819.39771401879807</v>
      </c>
      <c r="CO450" s="129">
        <f t="shared" si="172"/>
        <v>257557.82137386789</v>
      </c>
      <c r="CP450" s="111">
        <f t="shared" si="169"/>
        <v>414</v>
      </c>
    </row>
    <row r="451" spans="90:94" x14ac:dyDescent="0.25">
      <c r="CL451" s="129">
        <f t="shared" si="173"/>
        <v>445.89697825350879</v>
      </c>
      <c r="CM451" s="1">
        <f t="shared" si="170"/>
        <v>1266.7132745647018</v>
      </c>
      <c r="CN451" s="1">
        <f t="shared" si="171"/>
        <v>820.81629631119301</v>
      </c>
      <c r="CO451" s="129">
        <f t="shared" si="172"/>
        <v>256737.00507755671</v>
      </c>
      <c r="CP451" s="111">
        <f t="shared" si="169"/>
        <v>415</v>
      </c>
    </row>
    <row r="452" spans="90:94" x14ac:dyDescent="0.25">
      <c r="CL452" s="129">
        <f t="shared" si="173"/>
        <v>444.47594004052002</v>
      </c>
      <c r="CM452" s="1">
        <f t="shared" si="170"/>
        <v>1266.7132745647018</v>
      </c>
      <c r="CN452" s="1">
        <f t="shared" si="171"/>
        <v>822.23733452418173</v>
      </c>
      <c r="CO452" s="129">
        <f t="shared" si="172"/>
        <v>255914.76774303251</v>
      </c>
      <c r="CP452" s="111">
        <f t="shared" si="169"/>
        <v>416</v>
      </c>
    </row>
    <row r="453" spans="90:94" x14ac:dyDescent="0.25">
      <c r="CL453" s="129">
        <f t="shared" si="173"/>
        <v>443.05244165512499</v>
      </c>
      <c r="CM453" s="1">
        <f t="shared" si="170"/>
        <v>1266.7132745647018</v>
      </c>
      <c r="CN453" s="1">
        <f t="shared" si="171"/>
        <v>823.66083290957681</v>
      </c>
      <c r="CO453" s="129">
        <f t="shared" si="172"/>
        <v>255091.10691012294</v>
      </c>
      <c r="CP453" s="111">
        <f t="shared" si="169"/>
        <v>417</v>
      </c>
    </row>
    <row r="454" spans="90:94" x14ac:dyDescent="0.25">
      <c r="CL454" s="129">
        <f t="shared" si="173"/>
        <v>441.62647883815032</v>
      </c>
      <c r="CM454" s="1">
        <f t="shared" si="170"/>
        <v>1266.7132745647018</v>
      </c>
      <c r="CN454" s="1">
        <f t="shared" si="171"/>
        <v>825.08679572655149</v>
      </c>
      <c r="CO454" s="129">
        <f t="shared" si="172"/>
        <v>254266.02011439638</v>
      </c>
      <c r="CP454" s="111">
        <f t="shared" si="169"/>
        <v>418</v>
      </c>
    </row>
    <row r="455" spans="90:94" x14ac:dyDescent="0.25">
      <c r="CL455" s="129">
        <f t="shared" si="173"/>
        <v>440.19804732304868</v>
      </c>
      <c r="CM455" s="1">
        <f t="shared" si="170"/>
        <v>1266.7132745647018</v>
      </c>
      <c r="CN455" s="1">
        <f t="shared" si="171"/>
        <v>826.51522724165306</v>
      </c>
      <c r="CO455" s="129">
        <f t="shared" si="172"/>
        <v>253439.50488715473</v>
      </c>
      <c r="CP455" s="111">
        <f t="shared" si="169"/>
        <v>419</v>
      </c>
    </row>
    <row r="456" spans="90:94" x14ac:dyDescent="0.25">
      <c r="CL456" s="129">
        <f t="shared" si="173"/>
        <v>438.7671428358866</v>
      </c>
      <c r="CM456" s="1">
        <f t="shared" si="170"/>
        <v>1266.7132745647018</v>
      </c>
      <c r="CN456" s="1">
        <f t="shared" si="171"/>
        <v>827.9461317288152</v>
      </c>
      <c r="CO456" s="129">
        <f t="shared" si="172"/>
        <v>252611.55875542591</v>
      </c>
      <c r="CP456" s="111">
        <f t="shared" si="169"/>
        <v>420</v>
      </c>
    </row>
    <row r="457" spans="90:94" x14ac:dyDescent="0.25">
      <c r="CL457" s="129">
        <f t="shared" si="173"/>
        <v>437.33376109533111</v>
      </c>
      <c r="CM457" s="1">
        <f t="shared" si="170"/>
        <v>1266.7132745647018</v>
      </c>
      <c r="CN457" s="1">
        <f t="shared" si="171"/>
        <v>829.37951346937075</v>
      </c>
      <c r="CO457" s="129">
        <f t="shared" si="172"/>
        <v>251782.17924195653</v>
      </c>
      <c r="CP457" s="111">
        <f t="shared" si="169"/>
        <v>421</v>
      </c>
    </row>
    <row r="458" spans="90:94" x14ac:dyDescent="0.25">
      <c r="CL458" s="129">
        <f t="shared" si="173"/>
        <v>435.89789781263721</v>
      </c>
      <c r="CM458" s="1">
        <f t="shared" si="170"/>
        <v>1266.7132745647018</v>
      </c>
      <c r="CN458" s="1">
        <f t="shared" si="171"/>
        <v>830.81537675206459</v>
      </c>
      <c r="CO458" s="129">
        <f t="shared" si="172"/>
        <v>250951.36386520448</v>
      </c>
      <c r="CP458" s="111">
        <f t="shared" si="169"/>
        <v>422</v>
      </c>
    </row>
    <row r="459" spans="90:94" x14ac:dyDescent="0.25">
      <c r="CL459" s="129">
        <f t="shared" si="173"/>
        <v>434.45954869163529</v>
      </c>
      <c r="CM459" s="1">
        <f t="shared" si="170"/>
        <v>1266.7132745647018</v>
      </c>
      <c r="CN459" s="1">
        <f t="shared" si="171"/>
        <v>832.25372587306651</v>
      </c>
      <c r="CO459" s="129">
        <f t="shared" si="172"/>
        <v>250119.1101393314</v>
      </c>
      <c r="CP459" s="111">
        <f t="shared" si="169"/>
        <v>423</v>
      </c>
    </row>
    <row r="460" spans="90:94" x14ac:dyDescent="0.25">
      <c r="CL460" s="129">
        <f t="shared" si="173"/>
        <v>433.0187094287175</v>
      </c>
      <c r="CM460" s="1">
        <f t="shared" si="170"/>
        <v>1266.7132745647018</v>
      </c>
      <c r="CN460" s="1">
        <f t="shared" si="171"/>
        <v>833.69456513598425</v>
      </c>
      <c r="CO460" s="129">
        <f t="shared" si="172"/>
        <v>249285.41557419542</v>
      </c>
      <c r="CP460" s="111">
        <f t="shared" si="169"/>
        <v>424</v>
      </c>
    </row>
    <row r="461" spans="90:94" x14ac:dyDescent="0.25">
      <c r="CL461" s="129">
        <f t="shared" si="173"/>
        <v>431.57537571282575</v>
      </c>
      <c r="CM461" s="1">
        <f t="shared" si="170"/>
        <v>1266.7132745647018</v>
      </c>
      <c r="CN461" s="1">
        <f t="shared" si="171"/>
        <v>835.13789885187612</v>
      </c>
      <c r="CO461" s="129">
        <f t="shared" si="172"/>
        <v>248450.27767534353</v>
      </c>
      <c r="CP461" s="111">
        <f t="shared" si="169"/>
        <v>425</v>
      </c>
    </row>
    <row r="462" spans="90:94" x14ac:dyDescent="0.25">
      <c r="CL462" s="129">
        <f t="shared" si="173"/>
        <v>430.12954322543851</v>
      </c>
      <c r="CM462" s="1">
        <f t="shared" si="170"/>
        <v>1266.7132745647018</v>
      </c>
      <c r="CN462" s="1">
        <f t="shared" si="171"/>
        <v>836.5837313392633</v>
      </c>
      <c r="CO462" s="129">
        <f t="shared" si="172"/>
        <v>247613.69394400428</v>
      </c>
      <c r="CP462" s="111">
        <f t="shared" si="169"/>
        <v>426</v>
      </c>
    </row>
    <row r="463" spans="90:94" x14ac:dyDescent="0.25">
      <c r="CL463" s="129">
        <f t="shared" si="173"/>
        <v>428.68120764055737</v>
      </c>
      <c r="CM463" s="1">
        <f t="shared" si="170"/>
        <v>1266.7132745647018</v>
      </c>
      <c r="CN463" s="1">
        <f t="shared" si="171"/>
        <v>838.03206692414437</v>
      </c>
      <c r="CO463" s="129">
        <f t="shared" si="172"/>
        <v>246775.66187708013</v>
      </c>
      <c r="CP463" s="111">
        <f t="shared" si="169"/>
        <v>427</v>
      </c>
    </row>
    <row r="464" spans="90:94" x14ac:dyDescent="0.25">
      <c r="CL464" s="129">
        <f t="shared" si="173"/>
        <v>427.23036462469497</v>
      </c>
      <c r="CM464" s="1">
        <f t="shared" si="170"/>
        <v>1266.7132745647018</v>
      </c>
      <c r="CN464" s="1">
        <f t="shared" si="171"/>
        <v>839.48290994000683</v>
      </c>
      <c r="CO464" s="129">
        <f t="shared" si="172"/>
        <v>245936.17896714012</v>
      </c>
      <c r="CP464" s="111">
        <f t="shared" si="169"/>
        <v>428</v>
      </c>
    </row>
    <row r="465" spans="90:94" x14ac:dyDescent="0.25">
      <c r="CL465" s="129">
        <f t="shared" si="173"/>
        <v>425.77700983686128</v>
      </c>
      <c r="CM465" s="1">
        <f t="shared" si="170"/>
        <v>1266.7132745647018</v>
      </c>
      <c r="CN465" s="1">
        <f t="shared" si="171"/>
        <v>840.93626472784058</v>
      </c>
      <c r="CO465" s="129">
        <f t="shared" si="172"/>
        <v>245095.24270241227</v>
      </c>
      <c r="CP465" s="111">
        <f t="shared" si="169"/>
        <v>429</v>
      </c>
    </row>
    <row r="466" spans="90:94" x14ac:dyDescent="0.25">
      <c r="CL466" s="129">
        <f t="shared" si="173"/>
        <v>424.32113892855125</v>
      </c>
      <c r="CM466" s="1">
        <f t="shared" si="170"/>
        <v>1266.7132745647018</v>
      </c>
      <c r="CN466" s="1">
        <f t="shared" si="171"/>
        <v>842.39213563615056</v>
      </c>
      <c r="CO466" s="129">
        <f t="shared" si="172"/>
        <v>244252.85056677612</v>
      </c>
      <c r="CP466" s="111">
        <f t="shared" si="169"/>
        <v>430</v>
      </c>
    </row>
    <row r="467" spans="90:94" x14ac:dyDescent="0.25">
      <c r="CL467" s="129">
        <f t="shared" si="173"/>
        <v>422.86274754373113</v>
      </c>
      <c r="CM467" s="1">
        <f t="shared" si="170"/>
        <v>1266.7132745647018</v>
      </c>
      <c r="CN467" s="1">
        <f t="shared" si="171"/>
        <v>843.85052702097073</v>
      </c>
      <c r="CO467" s="129">
        <f t="shared" si="172"/>
        <v>243409.00003975516</v>
      </c>
      <c r="CP467" s="111">
        <f t="shared" si="169"/>
        <v>431</v>
      </c>
    </row>
    <row r="468" spans="90:94" x14ac:dyDescent="0.25">
      <c r="CL468" s="129">
        <f t="shared" si="173"/>
        <v>421.40183131882611</v>
      </c>
      <c r="CM468" s="1">
        <f t="shared" si="170"/>
        <v>1266.7132745647018</v>
      </c>
      <c r="CN468" s="1">
        <f t="shared" si="171"/>
        <v>845.31144324587569</v>
      </c>
      <c r="CO468" s="129">
        <f t="shared" si="172"/>
        <v>242563.68859650928</v>
      </c>
      <c r="CP468" s="111">
        <f t="shared" si="169"/>
        <v>432</v>
      </c>
    </row>
    <row r="469" spans="90:94" x14ac:dyDescent="0.25">
      <c r="CL469" s="129">
        <f t="shared" si="173"/>
        <v>419.93838588270665</v>
      </c>
      <c r="CM469" s="1">
        <f t="shared" si="170"/>
        <v>1266.7132745647018</v>
      </c>
      <c r="CN469" s="1">
        <f t="shared" si="171"/>
        <v>846.77488868199521</v>
      </c>
      <c r="CO469" s="129">
        <f t="shared" si="172"/>
        <v>241716.91370782728</v>
      </c>
      <c r="CP469" s="111">
        <f t="shared" si="169"/>
        <v>433</v>
      </c>
    </row>
    <row r="470" spans="90:94" x14ac:dyDescent="0.25">
      <c r="CL470" s="129">
        <f t="shared" si="173"/>
        <v>418.472406856676</v>
      </c>
      <c r="CM470" s="1">
        <f t="shared" si="170"/>
        <v>1266.7132745647018</v>
      </c>
      <c r="CN470" s="1">
        <f t="shared" si="171"/>
        <v>848.2408677080258</v>
      </c>
      <c r="CO470" s="129">
        <f t="shared" si="172"/>
        <v>240868.67284011925</v>
      </c>
      <c r="CP470" s="111">
        <f t="shared" si="169"/>
        <v>434</v>
      </c>
    </row>
    <row r="471" spans="90:94" x14ac:dyDescent="0.25">
      <c r="CL471" s="129">
        <f t="shared" si="173"/>
        <v>417.00388985445647</v>
      </c>
      <c r="CM471" s="1">
        <f t="shared" si="170"/>
        <v>1266.7132745647018</v>
      </c>
      <c r="CN471" s="1">
        <f t="shared" si="171"/>
        <v>849.70938471024533</v>
      </c>
      <c r="CO471" s="129">
        <f t="shared" si="172"/>
        <v>240018.96345540902</v>
      </c>
      <c r="CP471" s="111">
        <f t="shared" si="169"/>
        <v>435</v>
      </c>
    </row>
    <row r="472" spans="90:94" x14ac:dyDescent="0.25">
      <c r="CL472" s="129">
        <f t="shared" si="173"/>
        <v>415.53283048217685</v>
      </c>
      <c r="CM472" s="1">
        <f t="shared" si="170"/>
        <v>1266.7132745647018</v>
      </c>
      <c r="CN472" s="1">
        <f t="shared" si="171"/>
        <v>851.1804440825249</v>
      </c>
      <c r="CO472" s="129">
        <f t="shared" si="172"/>
        <v>239167.78301132648</v>
      </c>
      <c r="CP472" s="111">
        <f t="shared" si="169"/>
        <v>436</v>
      </c>
    </row>
    <row r="473" spans="90:94" x14ac:dyDescent="0.25">
      <c r="CL473" s="129">
        <f t="shared" si="173"/>
        <v>414.05922433835894</v>
      </c>
      <c r="CM473" s="1">
        <f t="shared" si="170"/>
        <v>1266.7132745647018</v>
      </c>
      <c r="CN473" s="1">
        <f t="shared" si="171"/>
        <v>852.65405022634286</v>
      </c>
      <c r="CO473" s="129">
        <f t="shared" si="172"/>
        <v>238315.12896110013</v>
      </c>
      <c r="CP473" s="111">
        <f t="shared" ref="CP473:CP536" si="174">IF(CO472&lt;1,"",CP472+1)</f>
        <v>437</v>
      </c>
    </row>
    <row r="474" spans="90:94" x14ac:dyDescent="0.25">
      <c r="CL474" s="129">
        <f t="shared" si="173"/>
        <v>412.58306701390455</v>
      </c>
      <c r="CM474" s="1">
        <f t="shared" si="170"/>
        <v>1266.7132745647018</v>
      </c>
      <c r="CN474" s="1">
        <f t="shared" si="171"/>
        <v>854.13020755079719</v>
      </c>
      <c r="CO474" s="129">
        <f t="shared" si="172"/>
        <v>237460.99875354933</v>
      </c>
      <c r="CP474" s="111">
        <f t="shared" si="174"/>
        <v>438</v>
      </c>
    </row>
    <row r="475" spans="90:94" x14ac:dyDescent="0.25">
      <c r="CL475" s="129">
        <f t="shared" si="173"/>
        <v>411.1043540920823</v>
      </c>
      <c r="CM475" s="1">
        <f t="shared" si="170"/>
        <v>1266.7132745647018</v>
      </c>
      <c r="CN475" s="1">
        <f t="shared" si="171"/>
        <v>855.6089204726195</v>
      </c>
      <c r="CO475" s="129">
        <f t="shared" si="172"/>
        <v>236605.38983307671</v>
      </c>
      <c r="CP475" s="111">
        <f t="shared" si="174"/>
        <v>439</v>
      </c>
    </row>
    <row r="476" spans="90:94" x14ac:dyDescent="0.25">
      <c r="CL476" s="129">
        <f t="shared" si="173"/>
        <v>409.62308114851402</v>
      </c>
      <c r="CM476" s="1">
        <f t="shared" si="170"/>
        <v>1266.7132745647018</v>
      </c>
      <c r="CN476" s="1">
        <f t="shared" si="171"/>
        <v>857.09019341618773</v>
      </c>
      <c r="CO476" s="129">
        <f t="shared" si="172"/>
        <v>235748.29963966052</v>
      </c>
      <c r="CP476" s="111">
        <f t="shared" si="174"/>
        <v>440</v>
      </c>
    </row>
    <row r="477" spans="90:94" x14ac:dyDescent="0.25">
      <c r="CL477" s="129">
        <f t="shared" si="173"/>
        <v>408.13924375116227</v>
      </c>
      <c r="CM477" s="1">
        <f t="shared" si="170"/>
        <v>1266.7132745647018</v>
      </c>
      <c r="CN477" s="1">
        <f t="shared" si="171"/>
        <v>858.57403081353959</v>
      </c>
      <c r="CO477" s="129">
        <f t="shared" si="172"/>
        <v>234889.72560884699</v>
      </c>
      <c r="CP477" s="111">
        <f t="shared" si="174"/>
        <v>441</v>
      </c>
    </row>
    <row r="478" spans="90:94" x14ac:dyDescent="0.25">
      <c r="CL478" s="129">
        <f t="shared" si="173"/>
        <v>406.65283746031639</v>
      </c>
      <c r="CM478" s="1">
        <f t="shared" si="170"/>
        <v>1266.7132745647018</v>
      </c>
      <c r="CN478" s="1">
        <f t="shared" si="171"/>
        <v>860.06043710438541</v>
      </c>
      <c r="CO478" s="129">
        <f t="shared" si="172"/>
        <v>234029.66517174261</v>
      </c>
      <c r="CP478" s="111">
        <f t="shared" si="174"/>
        <v>442</v>
      </c>
    </row>
    <row r="479" spans="90:94" x14ac:dyDescent="0.25">
      <c r="CL479" s="129">
        <f t="shared" si="173"/>
        <v>405.16385782857935</v>
      </c>
      <c r="CM479" s="1">
        <f t="shared" si="170"/>
        <v>1266.7132745647018</v>
      </c>
      <c r="CN479" s="1">
        <f t="shared" si="171"/>
        <v>861.54941673612245</v>
      </c>
      <c r="CO479" s="129">
        <f t="shared" si="172"/>
        <v>233168.1157550065</v>
      </c>
      <c r="CP479" s="111">
        <f t="shared" si="174"/>
        <v>443</v>
      </c>
    </row>
    <row r="480" spans="90:94" x14ac:dyDescent="0.25">
      <c r="CL480" s="129">
        <f t="shared" si="173"/>
        <v>403.67230040085497</v>
      </c>
      <c r="CM480" s="1">
        <f t="shared" si="170"/>
        <v>1266.7132745647018</v>
      </c>
      <c r="CN480" s="1">
        <f t="shared" si="171"/>
        <v>863.04097416384684</v>
      </c>
      <c r="CO480" s="129">
        <f t="shared" si="172"/>
        <v>232305.07478084264</v>
      </c>
      <c r="CP480" s="111">
        <f t="shared" si="174"/>
        <v>444</v>
      </c>
    </row>
    <row r="481" spans="90:94" x14ac:dyDescent="0.25">
      <c r="CL481" s="129">
        <f t="shared" si="173"/>
        <v>402.17816071433384</v>
      </c>
      <c r="CM481" s="1">
        <f t="shared" si="170"/>
        <v>1266.7132745647018</v>
      </c>
      <c r="CN481" s="1">
        <f t="shared" si="171"/>
        <v>864.53511385036791</v>
      </c>
      <c r="CO481" s="129">
        <f t="shared" si="172"/>
        <v>231440.53966699226</v>
      </c>
      <c r="CP481" s="111">
        <f t="shared" si="174"/>
        <v>445</v>
      </c>
    </row>
    <row r="482" spans="90:94" x14ac:dyDescent="0.25">
      <c r="CL482" s="129">
        <f t="shared" si="173"/>
        <v>400.68143429848038</v>
      </c>
      <c r="CM482" s="1">
        <f t="shared" si="170"/>
        <v>1266.7132745647018</v>
      </c>
      <c r="CN482" s="1">
        <f t="shared" si="171"/>
        <v>866.03184026622148</v>
      </c>
      <c r="CO482" s="129">
        <f t="shared" si="172"/>
        <v>230574.50782672604</v>
      </c>
      <c r="CP482" s="111">
        <f t="shared" si="174"/>
        <v>446</v>
      </c>
    </row>
    <row r="483" spans="90:94" x14ac:dyDescent="0.25">
      <c r="CL483" s="129">
        <f t="shared" si="173"/>
        <v>399.18211667501942</v>
      </c>
      <c r="CM483" s="1">
        <f t="shared" si="170"/>
        <v>1266.7132745647018</v>
      </c>
      <c r="CN483" s="1">
        <f t="shared" si="171"/>
        <v>867.53115788968239</v>
      </c>
      <c r="CO483" s="129">
        <f t="shared" si="172"/>
        <v>229706.97666883635</v>
      </c>
      <c r="CP483" s="111">
        <f t="shared" si="174"/>
        <v>447</v>
      </c>
    </row>
    <row r="484" spans="90:94" x14ac:dyDescent="0.25">
      <c r="CL484" s="129">
        <f t="shared" si="173"/>
        <v>397.68020335792295</v>
      </c>
      <c r="CM484" s="1">
        <f t="shared" si="170"/>
        <v>1266.7132745647018</v>
      </c>
      <c r="CN484" s="1">
        <f t="shared" si="171"/>
        <v>869.03307120677891</v>
      </c>
      <c r="CO484" s="129">
        <f t="shared" si="172"/>
        <v>228837.94359762958</v>
      </c>
      <c r="CP484" s="111">
        <f t="shared" si="174"/>
        <v>448</v>
      </c>
    </row>
    <row r="485" spans="90:94" x14ac:dyDescent="0.25">
      <c r="CL485" s="129">
        <f t="shared" si="173"/>
        <v>396.17568985339619</v>
      </c>
      <c r="CM485" s="1">
        <f t="shared" si="170"/>
        <v>1266.7132745647018</v>
      </c>
      <c r="CN485" s="1">
        <f t="shared" si="171"/>
        <v>870.53758471130561</v>
      </c>
      <c r="CO485" s="129">
        <f t="shared" si="172"/>
        <v>227967.40601291828</v>
      </c>
      <c r="CP485" s="111">
        <f t="shared" si="174"/>
        <v>449</v>
      </c>
    </row>
    <row r="486" spans="90:94" x14ac:dyDescent="0.25">
      <c r="CL486" s="129">
        <f t="shared" si="173"/>
        <v>394.66857165986471</v>
      </c>
      <c r="CM486" s="1">
        <f t="shared" ref="CM486:CM549" si="175">$D$37/2</f>
        <v>1266.7132745647018</v>
      </c>
      <c r="CN486" s="1">
        <f t="shared" ref="CN486:CN549" si="176">CM486-CL486</f>
        <v>872.0447029048371</v>
      </c>
      <c r="CO486" s="129">
        <f t="shared" ref="CO486:CO549" si="177">IF(CO485-CN486&lt;0,0,CO485-CN486)</f>
        <v>227095.36131001345</v>
      </c>
      <c r="CP486" s="111">
        <f t="shared" si="174"/>
        <v>450</v>
      </c>
    </row>
    <row r="487" spans="90:94" x14ac:dyDescent="0.25">
      <c r="CL487" s="129">
        <f t="shared" ref="CL487:CL550" si="178">(CO486*($CL$35*13.85))/360</f>
        <v>393.15884426796077</v>
      </c>
      <c r="CM487" s="1">
        <f t="shared" si="175"/>
        <v>1266.7132745647018</v>
      </c>
      <c r="CN487" s="1">
        <f t="shared" si="176"/>
        <v>873.55443029674097</v>
      </c>
      <c r="CO487" s="129">
        <f t="shared" si="177"/>
        <v>226221.80687971672</v>
      </c>
      <c r="CP487" s="111">
        <f t="shared" si="174"/>
        <v>451</v>
      </c>
    </row>
    <row r="488" spans="90:94" x14ac:dyDescent="0.25">
      <c r="CL488" s="129">
        <f t="shared" si="178"/>
        <v>391.64650316050961</v>
      </c>
      <c r="CM488" s="1">
        <f t="shared" si="175"/>
        <v>1266.7132745647018</v>
      </c>
      <c r="CN488" s="1">
        <f t="shared" si="176"/>
        <v>875.0667714041922</v>
      </c>
      <c r="CO488" s="129">
        <f t="shared" si="177"/>
        <v>225346.74010831252</v>
      </c>
      <c r="CP488" s="111">
        <f t="shared" si="174"/>
        <v>452</v>
      </c>
    </row>
    <row r="489" spans="90:94" x14ac:dyDescent="0.25">
      <c r="CL489" s="129">
        <f t="shared" si="178"/>
        <v>390.13154381251604</v>
      </c>
      <c r="CM489" s="1">
        <f t="shared" si="175"/>
        <v>1266.7132745647018</v>
      </c>
      <c r="CN489" s="1">
        <f t="shared" si="176"/>
        <v>876.58173075218576</v>
      </c>
      <c r="CO489" s="129">
        <f t="shared" si="177"/>
        <v>224470.15837756032</v>
      </c>
      <c r="CP489" s="111">
        <f t="shared" si="174"/>
        <v>453</v>
      </c>
    </row>
    <row r="490" spans="90:94" x14ac:dyDescent="0.25">
      <c r="CL490" s="129">
        <f t="shared" si="178"/>
        <v>388.6139616911513</v>
      </c>
      <c r="CM490" s="1">
        <f t="shared" si="175"/>
        <v>1266.7132745647018</v>
      </c>
      <c r="CN490" s="1">
        <f t="shared" si="176"/>
        <v>878.0993128735505</v>
      </c>
      <c r="CO490" s="129">
        <f t="shared" si="177"/>
        <v>223592.05906468676</v>
      </c>
      <c r="CP490" s="111">
        <f t="shared" si="174"/>
        <v>454</v>
      </c>
    </row>
    <row r="491" spans="90:94" x14ac:dyDescent="0.25">
      <c r="CL491" s="129">
        <f t="shared" si="178"/>
        <v>387.09375225573893</v>
      </c>
      <c r="CM491" s="1">
        <f t="shared" si="175"/>
        <v>1266.7132745647018</v>
      </c>
      <c r="CN491" s="1">
        <f t="shared" si="176"/>
        <v>879.61952230896281</v>
      </c>
      <c r="CO491" s="129">
        <f t="shared" si="177"/>
        <v>222712.4395423778</v>
      </c>
      <c r="CP491" s="111">
        <f t="shared" si="174"/>
        <v>455</v>
      </c>
    </row>
    <row r="492" spans="90:94" x14ac:dyDescent="0.25">
      <c r="CL492" s="129">
        <f t="shared" si="178"/>
        <v>385.5709109577416</v>
      </c>
      <c r="CM492" s="1">
        <f t="shared" si="175"/>
        <v>1266.7132745647018</v>
      </c>
      <c r="CN492" s="1">
        <f t="shared" si="176"/>
        <v>881.1423636069602</v>
      </c>
      <c r="CO492" s="129">
        <f t="shared" si="177"/>
        <v>221831.29717877085</v>
      </c>
      <c r="CP492" s="111">
        <f t="shared" si="174"/>
        <v>456</v>
      </c>
    </row>
    <row r="493" spans="90:94" x14ac:dyDescent="0.25">
      <c r="CL493" s="129">
        <f t="shared" si="178"/>
        <v>384.045433240747</v>
      </c>
      <c r="CM493" s="1">
        <f t="shared" si="175"/>
        <v>1266.7132745647018</v>
      </c>
      <c r="CN493" s="1">
        <f t="shared" si="176"/>
        <v>882.6678413239548</v>
      </c>
      <c r="CO493" s="129">
        <f t="shared" si="177"/>
        <v>220948.62933744691</v>
      </c>
      <c r="CP493" s="111">
        <f t="shared" si="174"/>
        <v>457</v>
      </c>
    </row>
    <row r="494" spans="90:94" x14ac:dyDescent="0.25">
      <c r="CL494" s="129">
        <f t="shared" si="178"/>
        <v>382.51731454045495</v>
      </c>
      <c r="CM494" s="1">
        <f t="shared" si="175"/>
        <v>1266.7132745647018</v>
      </c>
      <c r="CN494" s="1">
        <f t="shared" si="176"/>
        <v>884.19596002424692</v>
      </c>
      <c r="CO494" s="129">
        <f t="shared" si="177"/>
        <v>220064.43337742265</v>
      </c>
      <c r="CP494" s="111">
        <f t="shared" si="174"/>
        <v>458</v>
      </c>
    </row>
    <row r="495" spans="90:94" x14ac:dyDescent="0.25">
      <c r="CL495" s="129">
        <f t="shared" si="178"/>
        <v>380.98655028466294</v>
      </c>
      <c r="CM495" s="1">
        <f t="shared" si="175"/>
        <v>1266.7132745647018</v>
      </c>
      <c r="CN495" s="1">
        <f t="shared" si="176"/>
        <v>885.72672428003887</v>
      </c>
      <c r="CO495" s="129">
        <f t="shared" si="177"/>
        <v>219178.70665314261</v>
      </c>
      <c r="CP495" s="111">
        <f t="shared" si="174"/>
        <v>459</v>
      </c>
    </row>
    <row r="496" spans="90:94" x14ac:dyDescent="0.25">
      <c r="CL496" s="129">
        <f t="shared" si="178"/>
        <v>379.45313589325315</v>
      </c>
      <c r="CM496" s="1">
        <f t="shared" si="175"/>
        <v>1266.7132745647018</v>
      </c>
      <c r="CN496" s="1">
        <f t="shared" si="176"/>
        <v>887.26013867144866</v>
      </c>
      <c r="CO496" s="129">
        <f t="shared" si="177"/>
        <v>218291.44651447117</v>
      </c>
      <c r="CP496" s="111">
        <f t="shared" si="174"/>
        <v>460</v>
      </c>
    </row>
    <row r="497" spans="90:94" x14ac:dyDescent="0.25">
      <c r="CL497" s="129">
        <f t="shared" si="178"/>
        <v>377.91706677817825</v>
      </c>
      <c r="CM497" s="1">
        <f t="shared" si="175"/>
        <v>1266.7132745647018</v>
      </c>
      <c r="CN497" s="1">
        <f t="shared" si="176"/>
        <v>888.79620778652361</v>
      </c>
      <c r="CO497" s="129">
        <f t="shared" si="177"/>
        <v>217402.65030668463</v>
      </c>
      <c r="CP497" s="111">
        <f t="shared" si="174"/>
        <v>461</v>
      </c>
    </row>
    <row r="498" spans="90:94" x14ac:dyDescent="0.25">
      <c r="CL498" s="129">
        <f t="shared" si="178"/>
        <v>376.37833834344775</v>
      </c>
      <c r="CM498" s="1">
        <f t="shared" si="175"/>
        <v>1266.7132745647018</v>
      </c>
      <c r="CN498" s="1">
        <f t="shared" si="176"/>
        <v>890.33493622125411</v>
      </c>
      <c r="CO498" s="129">
        <f t="shared" si="177"/>
        <v>216512.31537046339</v>
      </c>
      <c r="CP498" s="111">
        <f t="shared" si="174"/>
        <v>462</v>
      </c>
    </row>
    <row r="499" spans="90:94" x14ac:dyDescent="0.25">
      <c r="CL499" s="129">
        <f t="shared" si="178"/>
        <v>374.83694598511471</v>
      </c>
      <c r="CM499" s="1">
        <f t="shared" si="175"/>
        <v>1266.7132745647018</v>
      </c>
      <c r="CN499" s="1">
        <f t="shared" si="176"/>
        <v>891.87632857958715</v>
      </c>
      <c r="CO499" s="129">
        <f t="shared" si="177"/>
        <v>215620.4390418838</v>
      </c>
      <c r="CP499" s="111">
        <f t="shared" si="174"/>
        <v>463</v>
      </c>
    </row>
    <row r="500" spans="90:94" x14ac:dyDescent="0.25">
      <c r="CL500" s="129">
        <f t="shared" si="178"/>
        <v>373.29288509126133</v>
      </c>
      <c r="CM500" s="1">
        <f t="shared" si="175"/>
        <v>1266.7132745647018</v>
      </c>
      <c r="CN500" s="1">
        <f t="shared" si="176"/>
        <v>893.42038947344054</v>
      </c>
      <c r="CO500" s="129">
        <f t="shared" si="177"/>
        <v>214727.01865241036</v>
      </c>
      <c r="CP500" s="111">
        <f t="shared" si="174"/>
        <v>464</v>
      </c>
    </row>
    <row r="501" spans="90:94" x14ac:dyDescent="0.25">
      <c r="CL501" s="129">
        <f t="shared" si="178"/>
        <v>371.74615104198546</v>
      </c>
      <c r="CM501" s="1">
        <f t="shared" si="175"/>
        <v>1266.7132745647018</v>
      </c>
      <c r="CN501" s="1">
        <f t="shared" si="176"/>
        <v>894.96712352271629</v>
      </c>
      <c r="CO501" s="129">
        <f t="shared" si="177"/>
        <v>213832.05152888765</v>
      </c>
      <c r="CP501" s="111">
        <f t="shared" si="174"/>
        <v>465</v>
      </c>
    </row>
    <row r="502" spans="90:94" x14ac:dyDescent="0.25">
      <c r="CL502" s="129">
        <f t="shared" si="178"/>
        <v>370.19673920938675</v>
      </c>
      <c r="CM502" s="1">
        <f t="shared" si="175"/>
        <v>1266.7132745647018</v>
      </c>
      <c r="CN502" s="1">
        <f t="shared" si="176"/>
        <v>896.516535355315</v>
      </c>
      <c r="CO502" s="129">
        <f t="shared" si="177"/>
        <v>212935.53499353235</v>
      </c>
      <c r="CP502" s="111">
        <f t="shared" si="174"/>
        <v>466</v>
      </c>
    </row>
    <row r="503" spans="90:94" x14ac:dyDescent="0.25">
      <c r="CL503" s="129">
        <f t="shared" si="178"/>
        <v>368.64464495755288</v>
      </c>
      <c r="CM503" s="1">
        <f t="shared" si="175"/>
        <v>1266.7132745647018</v>
      </c>
      <c r="CN503" s="1">
        <f t="shared" si="176"/>
        <v>898.06862960714898</v>
      </c>
      <c r="CO503" s="129">
        <f t="shared" si="177"/>
        <v>212037.4663639252</v>
      </c>
      <c r="CP503" s="111">
        <f t="shared" si="174"/>
        <v>467</v>
      </c>
    </row>
    <row r="504" spans="90:94" x14ac:dyDescent="0.25">
      <c r="CL504" s="129">
        <f t="shared" si="178"/>
        <v>367.08986364254548</v>
      </c>
      <c r="CM504" s="1">
        <f t="shared" si="175"/>
        <v>1266.7132745647018</v>
      </c>
      <c r="CN504" s="1">
        <f t="shared" si="176"/>
        <v>899.62341092215638</v>
      </c>
      <c r="CO504" s="129">
        <f t="shared" si="177"/>
        <v>211137.84295300304</v>
      </c>
      <c r="CP504" s="111">
        <f t="shared" si="174"/>
        <v>468</v>
      </c>
    </row>
    <row r="505" spans="90:94" x14ac:dyDescent="0.25">
      <c r="CL505" s="129">
        <f t="shared" si="178"/>
        <v>365.53239061238651</v>
      </c>
      <c r="CM505" s="1">
        <f t="shared" si="175"/>
        <v>1266.7132745647018</v>
      </c>
      <c r="CN505" s="1">
        <f t="shared" si="176"/>
        <v>901.1808839523153</v>
      </c>
      <c r="CO505" s="129">
        <f t="shared" si="177"/>
        <v>210236.66206905071</v>
      </c>
      <c r="CP505" s="111">
        <f t="shared" si="174"/>
        <v>469</v>
      </c>
    </row>
    <row r="506" spans="90:94" x14ac:dyDescent="0.25">
      <c r="CL506" s="129">
        <f t="shared" si="178"/>
        <v>363.97222120704402</v>
      </c>
      <c r="CM506" s="1">
        <f t="shared" si="175"/>
        <v>1266.7132745647018</v>
      </c>
      <c r="CN506" s="1">
        <f t="shared" si="176"/>
        <v>902.74105335765785</v>
      </c>
      <c r="CO506" s="129">
        <f t="shared" si="177"/>
        <v>209333.92101569305</v>
      </c>
      <c r="CP506" s="111">
        <f t="shared" si="174"/>
        <v>470</v>
      </c>
    </row>
    <row r="507" spans="90:94" x14ac:dyDescent="0.25">
      <c r="CL507" s="129">
        <f t="shared" si="178"/>
        <v>362.40935075841855</v>
      </c>
      <c r="CM507" s="1">
        <f t="shared" si="175"/>
        <v>1266.7132745647018</v>
      </c>
      <c r="CN507" s="1">
        <f t="shared" si="176"/>
        <v>904.30392380628325</v>
      </c>
      <c r="CO507" s="129">
        <f t="shared" si="177"/>
        <v>208429.61709188676</v>
      </c>
      <c r="CP507" s="111">
        <f t="shared" si="174"/>
        <v>471</v>
      </c>
    </row>
    <row r="508" spans="90:94" x14ac:dyDescent="0.25">
      <c r="CL508" s="129">
        <f t="shared" si="178"/>
        <v>360.84377459032891</v>
      </c>
      <c r="CM508" s="1">
        <f t="shared" si="175"/>
        <v>1266.7132745647018</v>
      </c>
      <c r="CN508" s="1">
        <f t="shared" si="176"/>
        <v>905.86949997437296</v>
      </c>
      <c r="CO508" s="129">
        <f t="shared" si="177"/>
        <v>207523.7475919124</v>
      </c>
      <c r="CP508" s="111">
        <f t="shared" si="174"/>
        <v>472</v>
      </c>
    </row>
    <row r="509" spans="90:94" x14ac:dyDescent="0.25">
      <c r="CL509" s="129">
        <f t="shared" si="178"/>
        <v>359.27548801849832</v>
      </c>
      <c r="CM509" s="1">
        <f t="shared" si="175"/>
        <v>1266.7132745647018</v>
      </c>
      <c r="CN509" s="1">
        <f t="shared" si="176"/>
        <v>907.43778654620348</v>
      </c>
      <c r="CO509" s="129">
        <f t="shared" si="177"/>
        <v>206616.30980536618</v>
      </c>
      <c r="CP509" s="111">
        <f t="shared" si="174"/>
        <v>473</v>
      </c>
    </row>
    <row r="510" spans="90:94" x14ac:dyDescent="0.25">
      <c r="CL510" s="129">
        <f t="shared" si="178"/>
        <v>357.70448635054015</v>
      </c>
      <c r="CM510" s="1">
        <f t="shared" si="175"/>
        <v>1266.7132745647018</v>
      </c>
      <c r="CN510" s="1">
        <f t="shared" si="176"/>
        <v>909.00878821416165</v>
      </c>
      <c r="CO510" s="129">
        <f t="shared" si="177"/>
        <v>205707.30101715203</v>
      </c>
      <c r="CP510" s="111">
        <f t="shared" si="174"/>
        <v>474</v>
      </c>
    </row>
    <row r="511" spans="90:94" x14ac:dyDescent="0.25">
      <c r="CL511" s="129">
        <f t="shared" si="178"/>
        <v>356.13076488594442</v>
      </c>
      <c r="CM511" s="1">
        <f t="shared" si="175"/>
        <v>1266.7132745647018</v>
      </c>
      <c r="CN511" s="1">
        <f t="shared" si="176"/>
        <v>910.58250967875733</v>
      </c>
      <c r="CO511" s="129">
        <f t="shared" si="177"/>
        <v>204796.71850747327</v>
      </c>
      <c r="CP511" s="111">
        <f t="shared" si="174"/>
        <v>475</v>
      </c>
    </row>
    <row r="512" spans="90:94" x14ac:dyDescent="0.25">
      <c r="CL512" s="129">
        <f t="shared" si="178"/>
        <v>354.5543189160631</v>
      </c>
      <c r="CM512" s="1">
        <f t="shared" si="175"/>
        <v>1266.7132745647018</v>
      </c>
      <c r="CN512" s="1">
        <f t="shared" si="176"/>
        <v>912.15895564863877</v>
      </c>
      <c r="CO512" s="129">
        <f t="shared" si="177"/>
        <v>203884.55955182464</v>
      </c>
      <c r="CP512" s="111">
        <f t="shared" si="174"/>
        <v>476</v>
      </c>
    </row>
    <row r="513" spans="90:94" x14ac:dyDescent="0.25">
      <c r="CL513" s="129">
        <f t="shared" si="178"/>
        <v>352.97514372409637</v>
      </c>
      <c r="CM513" s="1">
        <f t="shared" si="175"/>
        <v>1266.7132745647018</v>
      </c>
      <c r="CN513" s="1">
        <f t="shared" si="176"/>
        <v>913.73813084060544</v>
      </c>
      <c r="CO513" s="129">
        <f t="shared" si="177"/>
        <v>202970.82142098402</v>
      </c>
      <c r="CP513" s="111">
        <f t="shared" si="174"/>
        <v>477</v>
      </c>
    </row>
    <row r="514" spans="90:94" x14ac:dyDescent="0.25">
      <c r="CL514" s="129">
        <f t="shared" si="178"/>
        <v>351.39323458507857</v>
      </c>
      <c r="CM514" s="1">
        <f t="shared" si="175"/>
        <v>1266.7132745647018</v>
      </c>
      <c r="CN514" s="1">
        <f t="shared" si="176"/>
        <v>915.32003997962329</v>
      </c>
      <c r="CO514" s="129">
        <f t="shared" si="177"/>
        <v>202055.5013810044</v>
      </c>
      <c r="CP514" s="111">
        <f t="shared" si="174"/>
        <v>478</v>
      </c>
    </row>
    <row r="515" spans="90:94" x14ac:dyDescent="0.25">
      <c r="CL515" s="129">
        <f t="shared" si="178"/>
        <v>349.80858676586388</v>
      </c>
      <c r="CM515" s="1">
        <f t="shared" si="175"/>
        <v>1266.7132745647018</v>
      </c>
      <c r="CN515" s="1">
        <f t="shared" si="176"/>
        <v>916.90468779883793</v>
      </c>
      <c r="CO515" s="129">
        <f t="shared" si="177"/>
        <v>201138.59669320556</v>
      </c>
      <c r="CP515" s="111">
        <f t="shared" si="174"/>
        <v>479</v>
      </c>
    </row>
    <row r="516" spans="90:94" x14ac:dyDescent="0.25">
      <c r="CL516" s="129">
        <f t="shared" si="178"/>
        <v>348.22119552511214</v>
      </c>
      <c r="CM516" s="1">
        <f t="shared" si="175"/>
        <v>1266.7132745647018</v>
      </c>
      <c r="CN516" s="1">
        <f t="shared" si="176"/>
        <v>918.49207903958973</v>
      </c>
      <c r="CO516" s="129">
        <f t="shared" si="177"/>
        <v>200220.10461416596</v>
      </c>
      <c r="CP516" s="111">
        <f t="shared" si="174"/>
        <v>480</v>
      </c>
    </row>
    <row r="517" spans="90:94" x14ac:dyDescent="0.25">
      <c r="CL517" s="129">
        <f t="shared" si="178"/>
        <v>346.63105611327478</v>
      </c>
      <c r="CM517" s="1">
        <f t="shared" si="175"/>
        <v>1266.7132745647018</v>
      </c>
      <c r="CN517" s="1">
        <f t="shared" si="176"/>
        <v>920.08221845142702</v>
      </c>
      <c r="CO517" s="129">
        <f t="shared" si="177"/>
        <v>199300.02239571454</v>
      </c>
      <c r="CP517" s="111">
        <f t="shared" si="174"/>
        <v>481</v>
      </c>
    </row>
    <row r="518" spans="90:94" x14ac:dyDescent="0.25">
      <c r="CL518" s="129">
        <f t="shared" si="178"/>
        <v>345.03816377258079</v>
      </c>
      <c r="CM518" s="1">
        <f t="shared" si="175"/>
        <v>1266.7132745647018</v>
      </c>
      <c r="CN518" s="1">
        <f t="shared" si="176"/>
        <v>921.67511079212102</v>
      </c>
      <c r="CO518" s="129">
        <f t="shared" si="177"/>
        <v>198378.34728492241</v>
      </c>
      <c r="CP518" s="111">
        <f t="shared" si="174"/>
        <v>482</v>
      </c>
    </row>
    <row r="519" spans="90:94" x14ac:dyDescent="0.25">
      <c r="CL519" s="129">
        <f t="shared" si="178"/>
        <v>343.4425137370219</v>
      </c>
      <c r="CM519" s="1">
        <f t="shared" si="175"/>
        <v>1266.7132745647018</v>
      </c>
      <c r="CN519" s="1">
        <f t="shared" si="176"/>
        <v>923.27076082767985</v>
      </c>
      <c r="CO519" s="129">
        <f t="shared" si="177"/>
        <v>197455.07652409474</v>
      </c>
      <c r="CP519" s="111">
        <f t="shared" si="174"/>
        <v>483</v>
      </c>
    </row>
    <row r="520" spans="90:94" x14ac:dyDescent="0.25">
      <c r="CL520" s="129">
        <f t="shared" si="178"/>
        <v>341.84410123233903</v>
      </c>
      <c r="CM520" s="1">
        <f t="shared" si="175"/>
        <v>1266.7132745647018</v>
      </c>
      <c r="CN520" s="1">
        <f t="shared" si="176"/>
        <v>924.86917333236283</v>
      </c>
      <c r="CO520" s="129">
        <f t="shared" si="177"/>
        <v>196530.20735076239</v>
      </c>
      <c r="CP520" s="111">
        <f t="shared" si="174"/>
        <v>484</v>
      </c>
    </row>
    <row r="521" spans="90:94" x14ac:dyDescent="0.25">
      <c r="CL521" s="129">
        <f t="shared" si="178"/>
        <v>340.24292147600738</v>
      </c>
      <c r="CM521" s="1">
        <f t="shared" si="175"/>
        <v>1266.7132745647018</v>
      </c>
      <c r="CN521" s="1">
        <f t="shared" si="176"/>
        <v>926.47035308869442</v>
      </c>
      <c r="CO521" s="129">
        <f t="shared" si="177"/>
        <v>195603.7369976737</v>
      </c>
      <c r="CP521" s="111">
        <f t="shared" si="174"/>
        <v>485</v>
      </c>
    </row>
    <row r="522" spans="90:94" x14ac:dyDescent="0.25">
      <c r="CL522" s="129">
        <f t="shared" si="178"/>
        <v>338.63896967722258</v>
      </c>
      <c r="CM522" s="1">
        <f t="shared" si="175"/>
        <v>1266.7132745647018</v>
      </c>
      <c r="CN522" s="1">
        <f t="shared" si="176"/>
        <v>928.07430488747923</v>
      </c>
      <c r="CO522" s="129">
        <f t="shared" si="177"/>
        <v>194675.66269278622</v>
      </c>
      <c r="CP522" s="111">
        <f t="shared" si="174"/>
        <v>486</v>
      </c>
    </row>
    <row r="523" spans="90:94" x14ac:dyDescent="0.25">
      <c r="CL523" s="129">
        <f t="shared" si="178"/>
        <v>337.03224103688615</v>
      </c>
      <c r="CM523" s="1">
        <f t="shared" si="175"/>
        <v>1266.7132745647018</v>
      </c>
      <c r="CN523" s="1">
        <f t="shared" si="176"/>
        <v>929.68103352781566</v>
      </c>
      <c r="CO523" s="129">
        <f t="shared" si="177"/>
        <v>193745.9816592584</v>
      </c>
      <c r="CP523" s="111">
        <f t="shared" si="174"/>
        <v>487</v>
      </c>
    </row>
    <row r="524" spans="90:94" x14ac:dyDescent="0.25">
      <c r="CL524" s="129">
        <f t="shared" si="178"/>
        <v>335.42273074759112</v>
      </c>
      <c r="CM524" s="1">
        <f t="shared" si="175"/>
        <v>1266.7132745647018</v>
      </c>
      <c r="CN524" s="1">
        <f t="shared" si="176"/>
        <v>931.29054381711069</v>
      </c>
      <c r="CO524" s="129">
        <f t="shared" si="177"/>
        <v>192814.6911154413</v>
      </c>
      <c r="CP524" s="111">
        <f t="shared" si="174"/>
        <v>488</v>
      </c>
    </row>
    <row r="525" spans="90:94" x14ac:dyDescent="0.25">
      <c r="CL525" s="129">
        <f t="shared" si="178"/>
        <v>333.81043399360772</v>
      </c>
      <c r="CM525" s="1">
        <f t="shared" si="175"/>
        <v>1266.7132745647018</v>
      </c>
      <c r="CN525" s="1">
        <f t="shared" si="176"/>
        <v>932.90284057109409</v>
      </c>
      <c r="CO525" s="129">
        <f t="shared" si="177"/>
        <v>191881.7882748702</v>
      </c>
      <c r="CP525" s="111">
        <f t="shared" si="174"/>
        <v>489</v>
      </c>
    </row>
    <row r="526" spans="90:94" x14ac:dyDescent="0.25">
      <c r="CL526" s="129">
        <f t="shared" si="178"/>
        <v>332.19534595086901</v>
      </c>
      <c r="CM526" s="1">
        <f t="shared" si="175"/>
        <v>1266.7132745647018</v>
      </c>
      <c r="CN526" s="1">
        <f t="shared" si="176"/>
        <v>934.51792861383274</v>
      </c>
      <c r="CO526" s="129">
        <f t="shared" si="177"/>
        <v>190947.27034625635</v>
      </c>
      <c r="CP526" s="111">
        <f t="shared" si="174"/>
        <v>490</v>
      </c>
    </row>
    <row r="527" spans="90:94" x14ac:dyDescent="0.25">
      <c r="CL527" s="129">
        <f t="shared" si="178"/>
        <v>330.57746178695629</v>
      </c>
      <c r="CM527" s="1">
        <f t="shared" si="175"/>
        <v>1266.7132745647018</v>
      </c>
      <c r="CN527" s="1">
        <f t="shared" si="176"/>
        <v>936.13581277774551</v>
      </c>
      <c r="CO527" s="129">
        <f t="shared" si="177"/>
        <v>190011.13453347862</v>
      </c>
      <c r="CP527" s="111">
        <f t="shared" si="174"/>
        <v>491</v>
      </c>
    </row>
    <row r="528" spans="90:94" x14ac:dyDescent="0.25">
      <c r="CL528" s="129">
        <f t="shared" si="178"/>
        <v>328.9567766610848</v>
      </c>
      <c r="CM528" s="1">
        <f t="shared" si="175"/>
        <v>1266.7132745647018</v>
      </c>
      <c r="CN528" s="1">
        <f t="shared" si="176"/>
        <v>937.75649790361695</v>
      </c>
      <c r="CO528" s="129">
        <f t="shared" si="177"/>
        <v>189073.37803557501</v>
      </c>
      <c r="CP528" s="111">
        <f t="shared" si="174"/>
        <v>492</v>
      </c>
    </row>
    <row r="529" spans="90:94" x14ac:dyDescent="0.25">
      <c r="CL529" s="129">
        <f t="shared" si="178"/>
        <v>327.33328572408919</v>
      </c>
      <c r="CM529" s="1">
        <f t="shared" si="175"/>
        <v>1266.7132745647018</v>
      </c>
      <c r="CN529" s="1">
        <f t="shared" si="176"/>
        <v>939.37998884061267</v>
      </c>
      <c r="CO529" s="129">
        <f t="shared" si="177"/>
        <v>188133.9980467344</v>
      </c>
      <c r="CP529" s="111">
        <f t="shared" si="174"/>
        <v>493</v>
      </c>
    </row>
    <row r="530" spans="90:94" x14ac:dyDescent="0.25">
      <c r="CL530" s="129">
        <f t="shared" si="178"/>
        <v>325.70698411840891</v>
      </c>
      <c r="CM530" s="1">
        <f t="shared" si="175"/>
        <v>1266.7132745647018</v>
      </c>
      <c r="CN530" s="1">
        <f t="shared" si="176"/>
        <v>941.00629044629295</v>
      </c>
      <c r="CO530" s="129">
        <f t="shared" si="177"/>
        <v>187192.9917562881</v>
      </c>
      <c r="CP530" s="111">
        <f t="shared" si="174"/>
        <v>494</v>
      </c>
    </row>
    <row r="531" spans="90:94" x14ac:dyDescent="0.25">
      <c r="CL531" s="129">
        <f t="shared" si="178"/>
        <v>324.07786697807376</v>
      </c>
      <c r="CM531" s="1">
        <f t="shared" si="175"/>
        <v>1266.7132745647018</v>
      </c>
      <c r="CN531" s="1">
        <f t="shared" si="176"/>
        <v>942.63540758662805</v>
      </c>
      <c r="CO531" s="129">
        <f t="shared" si="177"/>
        <v>186250.35634870146</v>
      </c>
      <c r="CP531" s="111">
        <f t="shared" si="174"/>
        <v>495</v>
      </c>
    </row>
    <row r="532" spans="90:94" x14ac:dyDescent="0.25">
      <c r="CL532" s="129">
        <f t="shared" si="178"/>
        <v>322.4459294286894</v>
      </c>
      <c r="CM532" s="1">
        <f t="shared" si="175"/>
        <v>1266.7132745647018</v>
      </c>
      <c r="CN532" s="1">
        <f t="shared" si="176"/>
        <v>944.26734513601241</v>
      </c>
      <c r="CO532" s="129">
        <f t="shared" si="177"/>
        <v>185306.08900356546</v>
      </c>
      <c r="CP532" s="111">
        <f t="shared" si="174"/>
        <v>496</v>
      </c>
    </row>
    <row r="533" spans="90:94" x14ac:dyDescent="0.25">
      <c r="CL533" s="129">
        <f t="shared" si="178"/>
        <v>320.81116658742269</v>
      </c>
      <c r="CM533" s="1">
        <f t="shared" si="175"/>
        <v>1266.7132745647018</v>
      </c>
      <c r="CN533" s="1">
        <f t="shared" si="176"/>
        <v>945.90210797727912</v>
      </c>
      <c r="CO533" s="129">
        <f t="shared" si="177"/>
        <v>184360.18689558818</v>
      </c>
      <c r="CP533" s="111">
        <f t="shared" si="174"/>
        <v>497</v>
      </c>
    </row>
    <row r="534" spans="90:94" x14ac:dyDescent="0.25">
      <c r="CL534" s="129">
        <f t="shared" si="178"/>
        <v>319.17357356298703</v>
      </c>
      <c r="CM534" s="1">
        <f t="shared" si="175"/>
        <v>1266.7132745647018</v>
      </c>
      <c r="CN534" s="1">
        <f t="shared" si="176"/>
        <v>947.53970100171477</v>
      </c>
      <c r="CO534" s="129">
        <f t="shared" si="177"/>
        <v>183412.64719458646</v>
      </c>
      <c r="CP534" s="111">
        <f t="shared" si="174"/>
        <v>498</v>
      </c>
    </row>
    <row r="535" spans="90:94" x14ac:dyDescent="0.25">
      <c r="CL535" s="129">
        <f t="shared" si="178"/>
        <v>317.53314545562779</v>
      </c>
      <c r="CM535" s="1">
        <f t="shared" si="175"/>
        <v>1266.7132745647018</v>
      </c>
      <c r="CN535" s="1">
        <f t="shared" si="176"/>
        <v>949.18012910907396</v>
      </c>
      <c r="CO535" s="129">
        <f t="shared" si="177"/>
        <v>182463.46706547739</v>
      </c>
      <c r="CP535" s="111">
        <f t="shared" si="174"/>
        <v>499</v>
      </c>
    </row>
    <row r="536" spans="90:94" x14ac:dyDescent="0.25">
      <c r="CL536" s="129">
        <f t="shared" si="178"/>
        <v>315.88987735710776</v>
      </c>
      <c r="CM536" s="1">
        <f t="shared" si="175"/>
        <v>1266.7132745647018</v>
      </c>
      <c r="CN536" s="1">
        <f t="shared" si="176"/>
        <v>950.8233972075941</v>
      </c>
      <c r="CO536" s="129">
        <f t="shared" si="177"/>
        <v>181512.6436682698</v>
      </c>
      <c r="CP536" s="111">
        <f t="shared" si="174"/>
        <v>500</v>
      </c>
    </row>
    <row r="537" spans="90:94" x14ac:dyDescent="0.25">
      <c r="CL537" s="129">
        <f t="shared" si="178"/>
        <v>314.24376435069206</v>
      </c>
      <c r="CM537" s="1">
        <f t="shared" si="175"/>
        <v>1266.7132745647018</v>
      </c>
      <c r="CN537" s="1">
        <f t="shared" si="176"/>
        <v>952.46951021400969</v>
      </c>
      <c r="CO537" s="129">
        <f t="shared" si="177"/>
        <v>180560.1741580558</v>
      </c>
      <c r="CP537" s="111">
        <f t="shared" ref="CP537:CP600" si="179">IF(CO536&lt;1,"",CP536+1)</f>
        <v>501</v>
      </c>
    </row>
    <row r="538" spans="90:94" x14ac:dyDescent="0.25">
      <c r="CL538" s="129">
        <f t="shared" si="178"/>
        <v>312.59480151113411</v>
      </c>
      <c r="CM538" s="1">
        <f t="shared" si="175"/>
        <v>1266.7132745647018</v>
      </c>
      <c r="CN538" s="1">
        <f t="shared" si="176"/>
        <v>954.11847305356764</v>
      </c>
      <c r="CO538" s="129">
        <f t="shared" si="177"/>
        <v>179606.05568500224</v>
      </c>
      <c r="CP538" s="111">
        <f t="shared" si="179"/>
        <v>502</v>
      </c>
    </row>
    <row r="539" spans="90:94" x14ac:dyDescent="0.25">
      <c r="CL539" s="129">
        <f t="shared" si="178"/>
        <v>310.94298390466014</v>
      </c>
      <c r="CM539" s="1">
        <f t="shared" si="175"/>
        <v>1266.7132745647018</v>
      </c>
      <c r="CN539" s="1">
        <f t="shared" si="176"/>
        <v>955.77029066004161</v>
      </c>
      <c r="CO539" s="129">
        <f t="shared" si="177"/>
        <v>178650.28539434221</v>
      </c>
      <c r="CP539" s="111">
        <f t="shared" si="179"/>
        <v>503</v>
      </c>
    </row>
    <row r="540" spans="90:94" x14ac:dyDescent="0.25">
      <c r="CL540" s="129">
        <f t="shared" si="178"/>
        <v>309.28830658895492</v>
      </c>
      <c r="CM540" s="1">
        <f t="shared" si="175"/>
        <v>1266.7132745647018</v>
      </c>
      <c r="CN540" s="1">
        <f t="shared" si="176"/>
        <v>957.42496797574688</v>
      </c>
      <c r="CO540" s="129">
        <f t="shared" si="177"/>
        <v>177692.86042636647</v>
      </c>
      <c r="CP540" s="111">
        <f t="shared" si="179"/>
        <v>504</v>
      </c>
    </row>
    <row r="541" spans="90:94" x14ac:dyDescent="0.25">
      <c r="CL541" s="129">
        <f t="shared" si="178"/>
        <v>307.63076461314694</v>
      </c>
      <c r="CM541" s="1">
        <f t="shared" si="175"/>
        <v>1266.7132745647018</v>
      </c>
      <c r="CN541" s="1">
        <f t="shared" si="176"/>
        <v>959.08250995155481</v>
      </c>
      <c r="CO541" s="129">
        <f t="shared" si="177"/>
        <v>176733.77791641493</v>
      </c>
      <c r="CP541" s="111">
        <f t="shared" si="179"/>
        <v>505</v>
      </c>
    </row>
    <row r="542" spans="90:94" x14ac:dyDescent="0.25">
      <c r="CL542" s="129">
        <f t="shared" si="178"/>
        <v>305.97035301779334</v>
      </c>
      <c r="CM542" s="1">
        <f t="shared" si="175"/>
        <v>1266.7132745647018</v>
      </c>
      <c r="CN542" s="1">
        <f t="shared" si="176"/>
        <v>960.74292154690852</v>
      </c>
      <c r="CO542" s="129">
        <f t="shared" si="177"/>
        <v>175773.03499486801</v>
      </c>
      <c r="CP542" s="111">
        <f t="shared" si="179"/>
        <v>506</v>
      </c>
    </row>
    <row r="543" spans="90:94" x14ac:dyDescent="0.25">
      <c r="CL543" s="129">
        <f t="shared" si="178"/>
        <v>304.30706683486522</v>
      </c>
      <c r="CM543" s="1">
        <f t="shared" si="175"/>
        <v>1266.7132745647018</v>
      </c>
      <c r="CN543" s="1">
        <f t="shared" si="176"/>
        <v>962.40620772983652</v>
      </c>
      <c r="CO543" s="129">
        <f t="shared" si="177"/>
        <v>174810.62878713818</v>
      </c>
      <c r="CP543" s="111">
        <f t="shared" si="179"/>
        <v>507</v>
      </c>
    </row>
    <row r="544" spans="90:94" x14ac:dyDescent="0.25">
      <c r="CL544" s="129">
        <f t="shared" si="178"/>
        <v>302.64090108773297</v>
      </c>
      <c r="CM544" s="1">
        <f t="shared" si="175"/>
        <v>1266.7132745647018</v>
      </c>
      <c r="CN544" s="1">
        <f t="shared" si="176"/>
        <v>964.07237347696878</v>
      </c>
      <c r="CO544" s="129">
        <f t="shared" si="177"/>
        <v>173846.55641366122</v>
      </c>
      <c r="CP544" s="111">
        <f t="shared" si="179"/>
        <v>508</v>
      </c>
    </row>
    <row r="545" spans="90:94" x14ac:dyDescent="0.25">
      <c r="CL545" s="129">
        <f t="shared" si="178"/>
        <v>300.97185079115098</v>
      </c>
      <c r="CM545" s="1">
        <f t="shared" si="175"/>
        <v>1266.7132745647018</v>
      </c>
      <c r="CN545" s="1">
        <f t="shared" si="176"/>
        <v>965.74142377355088</v>
      </c>
      <c r="CO545" s="129">
        <f t="shared" si="177"/>
        <v>172880.81498988767</v>
      </c>
      <c r="CP545" s="111">
        <f t="shared" si="179"/>
        <v>509</v>
      </c>
    </row>
    <row r="546" spans="90:94" x14ac:dyDescent="0.25">
      <c r="CL546" s="129">
        <f t="shared" si="178"/>
        <v>299.29991095124302</v>
      </c>
      <c r="CM546" s="1">
        <f t="shared" si="175"/>
        <v>1266.7132745647018</v>
      </c>
      <c r="CN546" s="1">
        <f t="shared" si="176"/>
        <v>967.41336361345884</v>
      </c>
      <c r="CO546" s="129">
        <f t="shared" si="177"/>
        <v>171913.40162627422</v>
      </c>
      <c r="CP546" s="111">
        <f t="shared" si="179"/>
        <v>510</v>
      </c>
    </row>
    <row r="547" spans="90:94" x14ac:dyDescent="0.25">
      <c r="CL547" s="129">
        <f t="shared" si="178"/>
        <v>297.62507656548723</v>
      </c>
      <c r="CM547" s="1">
        <f t="shared" si="175"/>
        <v>1266.7132745647018</v>
      </c>
      <c r="CN547" s="1">
        <f t="shared" si="176"/>
        <v>969.08819799921457</v>
      </c>
      <c r="CO547" s="129">
        <f t="shared" si="177"/>
        <v>170944.313428275</v>
      </c>
      <c r="CP547" s="111">
        <f t="shared" si="179"/>
        <v>511</v>
      </c>
    </row>
    <row r="548" spans="90:94" x14ac:dyDescent="0.25">
      <c r="CL548" s="129">
        <f t="shared" si="178"/>
        <v>295.94734262270106</v>
      </c>
      <c r="CM548" s="1">
        <f t="shared" si="175"/>
        <v>1266.7132745647018</v>
      </c>
      <c r="CN548" s="1">
        <f t="shared" si="176"/>
        <v>970.76593194200075</v>
      </c>
      <c r="CO548" s="129">
        <f t="shared" si="177"/>
        <v>169973.54749633299</v>
      </c>
      <c r="CP548" s="111">
        <f t="shared" si="179"/>
        <v>512</v>
      </c>
    </row>
    <row r="549" spans="90:94" x14ac:dyDescent="0.25">
      <c r="CL549" s="129">
        <f t="shared" si="178"/>
        <v>294.26670410302648</v>
      </c>
      <c r="CM549" s="1">
        <f t="shared" si="175"/>
        <v>1266.7132745647018</v>
      </c>
      <c r="CN549" s="1">
        <f t="shared" si="176"/>
        <v>972.44657046167526</v>
      </c>
      <c r="CO549" s="129">
        <f t="shared" si="177"/>
        <v>169001.10092587132</v>
      </c>
      <c r="CP549" s="111">
        <f t="shared" si="179"/>
        <v>513</v>
      </c>
    </row>
    <row r="550" spans="90:94" x14ac:dyDescent="0.25">
      <c r="CL550" s="129">
        <f t="shared" si="178"/>
        <v>292.58315597791471</v>
      </c>
      <c r="CM550" s="1">
        <f t="shared" ref="CM550:CM613" si="180">$D$37/2</f>
        <v>1266.7132745647018</v>
      </c>
      <c r="CN550" s="1">
        <f t="shared" ref="CN550:CN613" si="181">CM550-CL550</f>
        <v>974.13011858678715</v>
      </c>
      <c r="CO550" s="129">
        <f t="shared" ref="CO550:CO613" si="182">IF(CO549-CN550&lt;0,0,CO549-CN550)</f>
        <v>168026.97080728452</v>
      </c>
      <c r="CP550" s="111">
        <f t="shared" si="179"/>
        <v>514</v>
      </c>
    </row>
    <row r="551" spans="90:94" x14ac:dyDescent="0.25">
      <c r="CL551" s="129">
        <f t="shared" ref="CL551:CL614" si="183">(CO550*($CL$35*13.85))/360</f>
        <v>290.89669321011132</v>
      </c>
      <c r="CM551" s="1">
        <f t="shared" si="180"/>
        <v>1266.7132745647018</v>
      </c>
      <c r="CN551" s="1">
        <f t="shared" si="181"/>
        <v>975.81658135459043</v>
      </c>
      <c r="CO551" s="129">
        <f t="shared" si="182"/>
        <v>167051.15422592993</v>
      </c>
      <c r="CP551" s="111">
        <f t="shared" si="179"/>
        <v>515</v>
      </c>
    </row>
    <row r="552" spans="90:94" x14ac:dyDescent="0.25">
      <c r="CL552" s="129">
        <f t="shared" si="183"/>
        <v>289.20731075364114</v>
      </c>
      <c r="CM552" s="1">
        <f t="shared" si="180"/>
        <v>1266.7132745647018</v>
      </c>
      <c r="CN552" s="1">
        <f t="shared" si="181"/>
        <v>977.50596381106061</v>
      </c>
      <c r="CO552" s="129">
        <f t="shared" si="182"/>
        <v>166073.64826211886</v>
      </c>
      <c r="CP552" s="111">
        <f t="shared" si="179"/>
        <v>516</v>
      </c>
    </row>
    <row r="553" spans="90:94" x14ac:dyDescent="0.25">
      <c r="CL553" s="129">
        <f t="shared" si="183"/>
        <v>287.51500355379324</v>
      </c>
      <c r="CM553" s="1">
        <f t="shared" si="180"/>
        <v>1266.7132745647018</v>
      </c>
      <c r="CN553" s="1">
        <f t="shared" si="181"/>
        <v>979.19827101090857</v>
      </c>
      <c r="CO553" s="129">
        <f t="shared" si="182"/>
        <v>165094.44999110795</v>
      </c>
      <c r="CP553" s="111">
        <f t="shared" si="179"/>
        <v>517</v>
      </c>
    </row>
    <row r="554" spans="90:94" x14ac:dyDescent="0.25">
      <c r="CL554" s="129">
        <f t="shared" si="183"/>
        <v>285.81976654710559</v>
      </c>
      <c r="CM554" s="1">
        <f t="shared" si="180"/>
        <v>1266.7132745647018</v>
      </c>
      <c r="CN554" s="1">
        <f t="shared" si="181"/>
        <v>980.89350801759622</v>
      </c>
      <c r="CO554" s="129">
        <f t="shared" si="182"/>
        <v>164113.55648309036</v>
      </c>
      <c r="CP554" s="111">
        <f t="shared" si="179"/>
        <v>518</v>
      </c>
    </row>
    <row r="555" spans="90:94" x14ac:dyDescent="0.25">
      <c r="CL555" s="129">
        <f t="shared" si="183"/>
        <v>284.12159466135017</v>
      </c>
      <c r="CM555" s="1">
        <f t="shared" si="180"/>
        <v>1266.7132745647018</v>
      </c>
      <c r="CN555" s="1">
        <f t="shared" si="181"/>
        <v>982.59167990335163</v>
      </c>
      <c r="CO555" s="129">
        <f t="shared" si="182"/>
        <v>163130.964803187</v>
      </c>
      <c r="CP555" s="111">
        <f t="shared" si="179"/>
        <v>519</v>
      </c>
    </row>
    <row r="556" spans="90:94" x14ac:dyDescent="0.25">
      <c r="CL556" s="129">
        <f t="shared" si="183"/>
        <v>282.42048281551746</v>
      </c>
      <c r="CM556" s="1">
        <f t="shared" si="180"/>
        <v>1266.7132745647018</v>
      </c>
      <c r="CN556" s="1">
        <f t="shared" si="181"/>
        <v>984.29279174918429</v>
      </c>
      <c r="CO556" s="129">
        <f t="shared" si="182"/>
        <v>162146.67201143783</v>
      </c>
      <c r="CP556" s="111">
        <f t="shared" si="179"/>
        <v>520</v>
      </c>
    </row>
    <row r="557" spans="90:94" x14ac:dyDescent="0.25">
      <c r="CL557" s="129">
        <f t="shared" si="183"/>
        <v>280.71642591980168</v>
      </c>
      <c r="CM557" s="1">
        <f t="shared" si="180"/>
        <v>1266.7132745647018</v>
      </c>
      <c r="CN557" s="1">
        <f t="shared" si="181"/>
        <v>985.99684864490018</v>
      </c>
      <c r="CO557" s="129">
        <f t="shared" si="182"/>
        <v>161160.67516279293</v>
      </c>
      <c r="CP557" s="111">
        <f t="shared" si="179"/>
        <v>521</v>
      </c>
    </row>
    <row r="558" spans="90:94" x14ac:dyDescent="0.25">
      <c r="CL558" s="129">
        <f t="shared" si="183"/>
        <v>279.00941887558525</v>
      </c>
      <c r="CM558" s="1">
        <f t="shared" si="180"/>
        <v>1266.7132745647018</v>
      </c>
      <c r="CN558" s="1">
        <f t="shared" si="181"/>
        <v>987.70385568911661</v>
      </c>
      <c r="CO558" s="129">
        <f t="shared" si="182"/>
        <v>160172.97130710381</v>
      </c>
      <c r="CP558" s="111">
        <f t="shared" si="179"/>
        <v>522</v>
      </c>
    </row>
    <row r="559" spans="90:94" x14ac:dyDescent="0.25">
      <c r="CL559" s="129">
        <f t="shared" si="183"/>
        <v>277.29945657542345</v>
      </c>
      <c r="CM559" s="1">
        <f t="shared" si="180"/>
        <v>1266.7132745647018</v>
      </c>
      <c r="CN559" s="1">
        <f t="shared" si="181"/>
        <v>989.41381798927841</v>
      </c>
      <c r="CO559" s="129">
        <f t="shared" si="182"/>
        <v>159183.55748911452</v>
      </c>
      <c r="CP559" s="111">
        <f t="shared" si="179"/>
        <v>523</v>
      </c>
    </row>
    <row r="560" spans="90:94" x14ac:dyDescent="0.25">
      <c r="CL560" s="129">
        <f t="shared" si="183"/>
        <v>275.58653390302948</v>
      </c>
      <c r="CM560" s="1">
        <f t="shared" si="180"/>
        <v>1266.7132745647018</v>
      </c>
      <c r="CN560" s="1">
        <f t="shared" si="181"/>
        <v>991.12674066167233</v>
      </c>
      <c r="CO560" s="129">
        <f t="shared" si="182"/>
        <v>158192.43074845284</v>
      </c>
      <c r="CP560" s="111">
        <f t="shared" si="179"/>
        <v>524</v>
      </c>
    </row>
    <row r="561" spans="90:94" x14ac:dyDescent="0.25">
      <c r="CL561" s="129">
        <f t="shared" si="183"/>
        <v>273.87064573325893</v>
      </c>
      <c r="CM561" s="1">
        <f t="shared" si="180"/>
        <v>1266.7132745647018</v>
      </c>
      <c r="CN561" s="1">
        <f t="shared" si="181"/>
        <v>992.84262883144288</v>
      </c>
      <c r="CO561" s="129">
        <f t="shared" si="182"/>
        <v>157199.58811962139</v>
      </c>
      <c r="CP561" s="111">
        <f t="shared" si="179"/>
        <v>525</v>
      </c>
    </row>
    <row r="562" spans="90:94" x14ac:dyDescent="0.25">
      <c r="CL562" s="129">
        <f t="shared" si="183"/>
        <v>272.15178693209452</v>
      </c>
      <c r="CM562" s="1">
        <f t="shared" si="180"/>
        <v>1266.7132745647018</v>
      </c>
      <c r="CN562" s="1">
        <f t="shared" si="181"/>
        <v>994.56148763260728</v>
      </c>
      <c r="CO562" s="129">
        <f t="shared" si="182"/>
        <v>156205.02663198879</v>
      </c>
      <c r="CP562" s="111">
        <f t="shared" si="179"/>
        <v>526</v>
      </c>
    </row>
    <row r="563" spans="90:94" x14ac:dyDescent="0.25">
      <c r="CL563" s="129">
        <f t="shared" si="183"/>
        <v>270.42995235663057</v>
      </c>
      <c r="CM563" s="1">
        <f t="shared" si="180"/>
        <v>1266.7132745647018</v>
      </c>
      <c r="CN563" s="1">
        <f t="shared" si="181"/>
        <v>996.28332220807124</v>
      </c>
      <c r="CO563" s="129">
        <f t="shared" si="182"/>
        <v>155208.74330978072</v>
      </c>
      <c r="CP563" s="111">
        <f t="shared" si="179"/>
        <v>527</v>
      </c>
    </row>
    <row r="564" spans="90:94" x14ac:dyDescent="0.25">
      <c r="CL564" s="129">
        <f t="shared" si="183"/>
        <v>268.70513685505784</v>
      </c>
      <c r="CM564" s="1">
        <f t="shared" si="180"/>
        <v>1266.7132745647018</v>
      </c>
      <c r="CN564" s="1">
        <f t="shared" si="181"/>
        <v>998.00813770964396</v>
      </c>
      <c r="CO564" s="129">
        <f t="shared" si="182"/>
        <v>154210.73517207109</v>
      </c>
      <c r="CP564" s="111">
        <f t="shared" si="179"/>
        <v>528</v>
      </c>
    </row>
    <row r="565" spans="90:94" x14ac:dyDescent="0.25">
      <c r="CL565" s="129">
        <f t="shared" si="183"/>
        <v>266.97733526664808</v>
      </c>
      <c r="CM565" s="1">
        <f t="shared" si="180"/>
        <v>1266.7132745647018</v>
      </c>
      <c r="CN565" s="1">
        <f t="shared" si="181"/>
        <v>999.73593929805372</v>
      </c>
      <c r="CO565" s="129">
        <f t="shared" si="182"/>
        <v>153210.99923277303</v>
      </c>
      <c r="CP565" s="111">
        <f t="shared" si="179"/>
        <v>529</v>
      </c>
    </row>
    <row r="566" spans="90:94" x14ac:dyDescent="0.25">
      <c r="CL566" s="129">
        <f t="shared" si="183"/>
        <v>265.2465424217383</v>
      </c>
      <c r="CM566" s="1">
        <f t="shared" si="180"/>
        <v>1266.7132745647018</v>
      </c>
      <c r="CN566" s="1">
        <f t="shared" si="181"/>
        <v>1001.4667321429636</v>
      </c>
      <c r="CO566" s="129">
        <f t="shared" si="182"/>
        <v>152209.53250063007</v>
      </c>
      <c r="CP566" s="111">
        <f t="shared" si="179"/>
        <v>530</v>
      </c>
    </row>
    <row r="567" spans="90:94" x14ac:dyDescent="0.25">
      <c r="CL567" s="129">
        <f t="shared" si="183"/>
        <v>263.51275314171579</v>
      </c>
      <c r="CM567" s="1">
        <f t="shared" si="180"/>
        <v>1266.7132745647018</v>
      </c>
      <c r="CN567" s="1">
        <f t="shared" si="181"/>
        <v>1003.200521422986</v>
      </c>
      <c r="CO567" s="129">
        <f t="shared" si="182"/>
        <v>151206.33197920708</v>
      </c>
      <c r="CP567" s="111">
        <f t="shared" si="179"/>
        <v>531</v>
      </c>
    </row>
    <row r="568" spans="90:94" x14ac:dyDescent="0.25">
      <c r="CL568" s="129">
        <f t="shared" si="183"/>
        <v>261.77596223900224</v>
      </c>
      <c r="CM568" s="1">
        <f t="shared" si="180"/>
        <v>1266.7132745647018</v>
      </c>
      <c r="CN568" s="1">
        <f t="shared" si="181"/>
        <v>1004.9373123256996</v>
      </c>
      <c r="CO568" s="129">
        <f t="shared" si="182"/>
        <v>150201.39466688139</v>
      </c>
      <c r="CP568" s="111">
        <f t="shared" si="179"/>
        <v>532</v>
      </c>
    </row>
    <row r="569" spans="90:94" x14ac:dyDescent="0.25">
      <c r="CL569" s="129">
        <f t="shared" si="183"/>
        <v>260.0361645170384</v>
      </c>
      <c r="CM569" s="1">
        <f t="shared" si="180"/>
        <v>1266.7132745647018</v>
      </c>
      <c r="CN569" s="1">
        <f t="shared" si="181"/>
        <v>1006.6771100476634</v>
      </c>
      <c r="CO569" s="129">
        <f t="shared" si="182"/>
        <v>149194.71755683373</v>
      </c>
      <c r="CP569" s="111">
        <f t="shared" si="179"/>
        <v>533</v>
      </c>
    </row>
    <row r="570" spans="90:94" x14ac:dyDescent="0.25">
      <c r="CL570" s="129">
        <f t="shared" si="183"/>
        <v>258.29335477026837</v>
      </c>
      <c r="CM570" s="1">
        <f t="shared" si="180"/>
        <v>1266.7132745647018</v>
      </c>
      <c r="CN570" s="1">
        <f t="shared" si="181"/>
        <v>1008.4199197944334</v>
      </c>
      <c r="CO570" s="129">
        <f t="shared" si="182"/>
        <v>148186.2976370393</v>
      </c>
      <c r="CP570" s="111">
        <f t="shared" si="179"/>
        <v>534</v>
      </c>
    </row>
    <row r="571" spans="90:94" x14ac:dyDescent="0.25">
      <c r="CL571" s="129">
        <f t="shared" si="183"/>
        <v>256.54752778412427</v>
      </c>
      <c r="CM571" s="1">
        <f t="shared" si="180"/>
        <v>1266.7132745647018</v>
      </c>
      <c r="CN571" s="1">
        <f t="shared" si="181"/>
        <v>1010.1657467805776</v>
      </c>
      <c r="CO571" s="129">
        <f t="shared" si="182"/>
        <v>147176.13189025872</v>
      </c>
      <c r="CP571" s="111">
        <f t="shared" si="179"/>
        <v>535</v>
      </c>
    </row>
    <row r="572" spans="90:94" x14ac:dyDescent="0.25">
      <c r="CL572" s="129">
        <f t="shared" si="183"/>
        <v>254.79867833501041</v>
      </c>
      <c r="CM572" s="1">
        <f t="shared" si="180"/>
        <v>1266.7132745647018</v>
      </c>
      <c r="CN572" s="1">
        <f t="shared" si="181"/>
        <v>1011.9145962296914</v>
      </c>
      <c r="CO572" s="129">
        <f t="shared" si="182"/>
        <v>146164.21729402902</v>
      </c>
      <c r="CP572" s="111">
        <f t="shared" si="179"/>
        <v>536</v>
      </c>
    </row>
    <row r="573" spans="90:94" x14ac:dyDescent="0.25">
      <c r="CL573" s="129">
        <f t="shared" si="183"/>
        <v>253.04680119028774</v>
      </c>
      <c r="CM573" s="1">
        <f t="shared" si="180"/>
        <v>1266.7132745647018</v>
      </c>
      <c r="CN573" s="1">
        <f t="shared" si="181"/>
        <v>1013.6664733744141</v>
      </c>
      <c r="CO573" s="129">
        <f t="shared" si="182"/>
        <v>145150.55082065461</v>
      </c>
      <c r="CP573" s="111">
        <f t="shared" si="179"/>
        <v>537</v>
      </c>
    </row>
    <row r="574" spans="90:94" x14ac:dyDescent="0.25">
      <c r="CL574" s="129">
        <f t="shared" si="183"/>
        <v>251.29189110825828</v>
      </c>
      <c r="CM574" s="1">
        <f t="shared" si="180"/>
        <v>1266.7132745647018</v>
      </c>
      <c r="CN574" s="1">
        <f t="shared" si="181"/>
        <v>1015.4213834564436</v>
      </c>
      <c r="CO574" s="129">
        <f t="shared" si="182"/>
        <v>144135.12943719816</v>
      </c>
      <c r="CP574" s="111">
        <f t="shared" si="179"/>
        <v>538</v>
      </c>
    </row>
    <row r="575" spans="90:94" x14ac:dyDescent="0.25">
      <c r="CL575" s="129">
        <f t="shared" si="183"/>
        <v>249.5339428381493</v>
      </c>
      <c r="CM575" s="1">
        <f t="shared" si="180"/>
        <v>1266.7132745647018</v>
      </c>
      <c r="CN575" s="1">
        <f t="shared" si="181"/>
        <v>1017.1793317265525</v>
      </c>
      <c r="CO575" s="129">
        <f t="shared" si="182"/>
        <v>143117.95010547162</v>
      </c>
      <c r="CP575" s="111">
        <f t="shared" si="179"/>
        <v>539</v>
      </c>
    </row>
    <row r="576" spans="90:94" x14ac:dyDescent="0.25">
      <c r="CL576" s="129">
        <f t="shared" si="183"/>
        <v>247.77295112009776</v>
      </c>
      <c r="CM576" s="1">
        <f t="shared" si="180"/>
        <v>1266.7132745647018</v>
      </c>
      <c r="CN576" s="1">
        <f t="shared" si="181"/>
        <v>1018.940323444604</v>
      </c>
      <c r="CO576" s="129">
        <f t="shared" si="182"/>
        <v>142099.00978202702</v>
      </c>
      <c r="CP576" s="111">
        <f t="shared" si="179"/>
        <v>540</v>
      </c>
    </row>
    <row r="577" spans="90:94" x14ac:dyDescent="0.25">
      <c r="CL577" s="129">
        <f t="shared" si="183"/>
        <v>246.00891068513425</v>
      </c>
      <c r="CM577" s="1">
        <f t="shared" si="180"/>
        <v>1266.7132745647018</v>
      </c>
      <c r="CN577" s="1">
        <f t="shared" si="181"/>
        <v>1020.7043638795676</v>
      </c>
      <c r="CO577" s="129">
        <f t="shared" si="182"/>
        <v>141078.30541814744</v>
      </c>
      <c r="CP577" s="111">
        <f t="shared" si="179"/>
        <v>541</v>
      </c>
    </row>
    <row r="578" spans="90:94" x14ac:dyDescent="0.25">
      <c r="CL578" s="129">
        <f t="shared" si="183"/>
        <v>244.24181625516775</v>
      </c>
      <c r="CM578" s="1">
        <f t="shared" si="180"/>
        <v>1266.7132745647018</v>
      </c>
      <c r="CN578" s="1">
        <f t="shared" si="181"/>
        <v>1022.471458309534</v>
      </c>
      <c r="CO578" s="129">
        <f t="shared" si="182"/>
        <v>140055.83395983791</v>
      </c>
      <c r="CP578" s="111">
        <f t="shared" si="179"/>
        <v>542</v>
      </c>
    </row>
    <row r="579" spans="90:94" x14ac:dyDescent="0.25">
      <c r="CL579" s="129">
        <f t="shared" si="183"/>
        <v>242.47166254296934</v>
      </c>
      <c r="CM579" s="1">
        <f t="shared" si="180"/>
        <v>1266.7132745647018</v>
      </c>
      <c r="CN579" s="1">
        <f t="shared" si="181"/>
        <v>1024.2416120217324</v>
      </c>
      <c r="CO579" s="129">
        <f t="shared" si="182"/>
        <v>139031.59234781619</v>
      </c>
      <c r="CP579" s="111">
        <f t="shared" si="179"/>
        <v>543</v>
      </c>
    </row>
    <row r="580" spans="90:94" x14ac:dyDescent="0.25">
      <c r="CL580" s="129">
        <f t="shared" si="183"/>
        <v>240.69844425215678</v>
      </c>
      <c r="CM580" s="1">
        <f t="shared" si="180"/>
        <v>1266.7132745647018</v>
      </c>
      <c r="CN580" s="1">
        <f t="shared" si="181"/>
        <v>1026.014830312545</v>
      </c>
      <c r="CO580" s="129">
        <f t="shared" si="182"/>
        <v>138005.57751750364</v>
      </c>
      <c r="CP580" s="111">
        <f t="shared" si="179"/>
        <v>544</v>
      </c>
    </row>
    <row r="581" spans="90:94" x14ac:dyDescent="0.25">
      <c r="CL581" s="129">
        <f t="shared" si="183"/>
        <v>238.92215607717816</v>
      </c>
      <c r="CM581" s="1">
        <f t="shared" si="180"/>
        <v>1266.7132745647018</v>
      </c>
      <c r="CN581" s="1">
        <f t="shared" si="181"/>
        <v>1027.7911184875236</v>
      </c>
      <c r="CO581" s="129">
        <f t="shared" si="182"/>
        <v>136977.78639901613</v>
      </c>
      <c r="CP581" s="111">
        <f t="shared" si="179"/>
        <v>545</v>
      </c>
    </row>
    <row r="582" spans="90:94" x14ac:dyDescent="0.25">
      <c r="CL582" s="129">
        <f t="shared" si="183"/>
        <v>237.14279270329669</v>
      </c>
      <c r="CM582" s="1">
        <f t="shared" si="180"/>
        <v>1266.7132745647018</v>
      </c>
      <c r="CN582" s="1">
        <f t="shared" si="181"/>
        <v>1029.5704818614051</v>
      </c>
      <c r="CO582" s="129">
        <f t="shared" si="182"/>
        <v>135948.21591715471</v>
      </c>
      <c r="CP582" s="111">
        <f t="shared" si="179"/>
        <v>546</v>
      </c>
    </row>
    <row r="583" spans="90:94" x14ac:dyDescent="0.25">
      <c r="CL583" s="129">
        <f t="shared" si="183"/>
        <v>235.36034880657411</v>
      </c>
      <c r="CM583" s="1">
        <f t="shared" si="180"/>
        <v>1266.7132745647018</v>
      </c>
      <c r="CN583" s="1">
        <f t="shared" si="181"/>
        <v>1031.3529257581276</v>
      </c>
      <c r="CO583" s="129">
        <f t="shared" si="182"/>
        <v>134916.86299139657</v>
      </c>
      <c r="CP583" s="111">
        <f t="shared" si="179"/>
        <v>547</v>
      </c>
    </row>
    <row r="584" spans="90:94" x14ac:dyDescent="0.25">
      <c r="CL584" s="129">
        <f t="shared" si="183"/>
        <v>233.57481905385532</v>
      </c>
      <c r="CM584" s="1">
        <f t="shared" si="180"/>
        <v>1266.7132745647018</v>
      </c>
      <c r="CN584" s="1">
        <f t="shared" si="181"/>
        <v>1033.1384555108466</v>
      </c>
      <c r="CO584" s="129">
        <f t="shared" si="182"/>
        <v>133883.72453588573</v>
      </c>
      <c r="CP584" s="111">
        <f t="shared" si="179"/>
        <v>548</v>
      </c>
    </row>
    <row r="585" spans="90:94" x14ac:dyDescent="0.25">
      <c r="CL585" s="129">
        <f t="shared" si="183"/>
        <v>231.78619810275217</v>
      </c>
      <c r="CM585" s="1">
        <f t="shared" si="180"/>
        <v>1266.7132745647018</v>
      </c>
      <c r="CN585" s="1">
        <f t="shared" si="181"/>
        <v>1034.9270764619496</v>
      </c>
      <c r="CO585" s="129">
        <f t="shared" si="182"/>
        <v>132848.79745942377</v>
      </c>
      <c r="CP585" s="111">
        <f t="shared" si="179"/>
        <v>549</v>
      </c>
    </row>
    <row r="586" spans="90:94" x14ac:dyDescent="0.25">
      <c r="CL586" s="129">
        <f t="shared" si="183"/>
        <v>229.99448060162737</v>
      </c>
      <c r="CM586" s="1">
        <f t="shared" si="180"/>
        <v>1266.7132745647018</v>
      </c>
      <c r="CN586" s="1">
        <f t="shared" si="181"/>
        <v>1036.7187939630744</v>
      </c>
      <c r="CO586" s="129">
        <f t="shared" si="182"/>
        <v>131812.07866546069</v>
      </c>
      <c r="CP586" s="111">
        <f t="shared" si="179"/>
        <v>550</v>
      </c>
    </row>
    <row r="587" spans="90:94" x14ac:dyDescent="0.25">
      <c r="CL587" s="129">
        <f t="shared" si="183"/>
        <v>228.19966118957882</v>
      </c>
      <c r="CM587" s="1">
        <f t="shared" si="180"/>
        <v>1266.7132745647018</v>
      </c>
      <c r="CN587" s="1">
        <f t="shared" si="181"/>
        <v>1038.513613375123</v>
      </c>
      <c r="CO587" s="129">
        <f t="shared" si="182"/>
        <v>130773.56505208557</v>
      </c>
      <c r="CP587" s="111">
        <f t="shared" si="179"/>
        <v>551</v>
      </c>
    </row>
    <row r="588" spans="90:94" x14ac:dyDescent="0.25">
      <c r="CL588" s="129">
        <f t="shared" si="183"/>
        <v>226.40173449642313</v>
      </c>
      <c r="CM588" s="1">
        <f t="shared" si="180"/>
        <v>1266.7132745647018</v>
      </c>
      <c r="CN588" s="1">
        <f t="shared" si="181"/>
        <v>1040.3115400682786</v>
      </c>
      <c r="CO588" s="129">
        <f t="shared" si="182"/>
        <v>129733.2535120173</v>
      </c>
      <c r="CP588" s="111">
        <f t="shared" si="179"/>
        <v>552</v>
      </c>
    </row>
    <row r="589" spans="90:94" x14ac:dyDescent="0.25">
      <c r="CL589" s="129">
        <f t="shared" si="183"/>
        <v>224.60069514267994</v>
      </c>
      <c r="CM589" s="1">
        <f t="shared" si="180"/>
        <v>1266.7132745647018</v>
      </c>
      <c r="CN589" s="1">
        <f t="shared" si="181"/>
        <v>1042.1125794220218</v>
      </c>
      <c r="CO589" s="129">
        <f t="shared" si="182"/>
        <v>128691.14093259527</v>
      </c>
      <c r="CP589" s="111">
        <f t="shared" si="179"/>
        <v>553</v>
      </c>
    </row>
    <row r="590" spans="90:94" x14ac:dyDescent="0.25">
      <c r="CL590" s="129">
        <f t="shared" si="183"/>
        <v>222.79653773955553</v>
      </c>
      <c r="CM590" s="1">
        <f t="shared" si="180"/>
        <v>1266.7132745647018</v>
      </c>
      <c r="CN590" s="1">
        <f t="shared" si="181"/>
        <v>1043.9167368251462</v>
      </c>
      <c r="CO590" s="129">
        <f t="shared" si="182"/>
        <v>127647.22419577012</v>
      </c>
      <c r="CP590" s="111">
        <f t="shared" si="179"/>
        <v>554</v>
      </c>
    </row>
    <row r="591" spans="90:94" x14ac:dyDescent="0.25">
      <c r="CL591" s="129">
        <f t="shared" si="183"/>
        <v>220.989256888927</v>
      </c>
      <c r="CM591" s="1">
        <f t="shared" si="180"/>
        <v>1266.7132745647018</v>
      </c>
      <c r="CN591" s="1">
        <f t="shared" si="181"/>
        <v>1045.7240176757748</v>
      </c>
      <c r="CO591" s="129">
        <f t="shared" si="182"/>
        <v>126601.50017809434</v>
      </c>
      <c r="CP591" s="111">
        <f t="shared" si="179"/>
        <v>555</v>
      </c>
    </row>
    <row r="592" spans="90:94" x14ac:dyDescent="0.25">
      <c r="CL592" s="129">
        <f t="shared" si="183"/>
        <v>219.17884718332581</v>
      </c>
      <c r="CM592" s="1">
        <f t="shared" si="180"/>
        <v>1266.7132745647018</v>
      </c>
      <c r="CN592" s="1">
        <f t="shared" si="181"/>
        <v>1047.534427381376</v>
      </c>
      <c r="CO592" s="129">
        <f t="shared" si="182"/>
        <v>125553.96575071296</v>
      </c>
      <c r="CP592" s="111">
        <f t="shared" si="179"/>
        <v>556</v>
      </c>
    </row>
    <row r="593" spans="90:94" x14ac:dyDescent="0.25">
      <c r="CL593" s="129">
        <f t="shared" si="183"/>
        <v>217.3653032059218</v>
      </c>
      <c r="CM593" s="1">
        <f t="shared" si="180"/>
        <v>1266.7132745647018</v>
      </c>
      <c r="CN593" s="1">
        <f t="shared" si="181"/>
        <v>1049.3479713587799</v>
      </c>
      <c r="CO593" s="129">
        <f t="shared" si="182"/>
        <v>124504.61777935419</v>
      </c>
      <c r="CP593" s="111">
        <f t="shared" si="179"/>
        <v>557</v>
      </c>
    </row>
    <row r="594" spans="90:94" x14ac:dyDescent="0.25">
      <c r="CL594" s="129">
        <f t="shared" si="183"/>
        <v>215.54861953050693</v>
      </c>
      <c r="CM594" s="1">
        <f t="shared" si="180"/>
        <v>1266.7132745647018</v>
      </c>
      <c r="CN594" s="1">
        <f t="shared" si="181"/>
        <v>1051.1646550341948</v>
      </c>
      <c r="CO594" s="129">
        <f t="shared" si="182"/>
        <v>123453.45312431999</v>
      </c>
      <c r="CP594" s="111">
        <f t="shared" si="179"/>
        <v>558</v>
      </c>
    </row>
    <row r="595" spans="90:94" x14ac:dyDescent="0.25">
      <c r="CL595" s="129">
        <f t="shared" si="183"/>
        <v>213.72879072147896</v>
      </c>
      <c r="CM595" s="1">
        <f t="shared" si="180"/>
        <v>1266.7132745647018</v>
      </c>
      <c r="CN595" s="1">
        <f t="shared" si="181"/>
        <v>1052.9844838432227</v>
      </c>
      <c r="CO595" s="129">
        <f t="shared" si="182"/>
        <v>122400.46864047677</v>
      </c>
      <c r="CP595" s="111">
        <f t="shared" si="179"/>
        <v>559</v>
      </c>
    </row>
    <row r="596" spans="90:94" x14ac:dyDescent="0.25">
      <c r="CL596" s="129">
        <f t="shared" si="183"/>
        <v>211.9058113338254</v>
      </c>
      <c r="CM596" s="1">
        <f t="shared" si="180"/>
        <v>1266.7132745647018</v>
      </c>
      <c r="CN596" s="1">
        <f t="shared" si="181"/>
        <v>1054.8074632308765</v>
      </c>
      <c r="CO596" s="129">
        <f t="shared" si="182"/>
        <v>121345.6611772459</v>
      </c>
      <c r="CP596" s="111">
        <f t="shared" si="179"/>
        <v>560</v>
      </c>
    </row>
    <row r="597" spans="90:94" x14ac:dyDescent="0.25">
      <c r="CL597" s="129">
        <f t="shared" si="183"/>
        <v>210.07967591310694</v>
      </c>
      <c r="CM597" s="1">
        <f t="shared" si="180"/>
        <v>1266.7132745647018</v>
      </c>
      <c r="CN597" s="1">
        <f t="shared" si="181"/>
        <v>1056.6335986515949</v>
      </c>
      <c r="CO597" s="129">
        <f t="shared" si="182"/>
        <v>120289.02757859431</v>
      </c>
      <c r="CP597" s="111">
        <f t="shared" si="179"/>
        <v>561</v>
      </c>
    </row>
    <row r="598" spans="90:94" x14ac:dyDescent="0.25">
      <c r="CL598" s="129">
        <f t="shared" si="183"/>
        <v>208.25037899544137</v>
      </c>
      <c r="CM598" s="1">
        <f t="shared" si="180"/>
        <v>1266.7132745647018</v>
      </c>
      <c r="CN598" s="1">
        <f t="shared" si="181"/>
        <v>1058.4628955692604</v>
      </c>
      <c r="CO598" s="129">
        <f t="shared" si="182"/>
        <v>119230.56468302505</v>
      </c>
      <c r="CP598" s="111">
        <f t="shared" si="179"/>
        <v>562</v>
      </c>
    </row>
    <row r="599" spans="90:94" x14ac:dyDescent="0.25">
      <c r="CL599" s="129">
        <f t="shared" si="183"/>
        <v>206.41791510748712</v>
      </c>
      <c r="CM599" s="1">
        <f t="shared" si="180"/>
        <v>1266.7132745647018</v>
      </c>
      <c r="CN599" s="1">
        <f t="shared" si="181"/>
        <v>1060.2953594572148</v>
      </c>
      <c r="CO599" s="129">
        <f t="shared" si="182"/>
        <v>118170.26932356783</v>
      </c>
      <c r="CP599" s="111">
        <f t="shared" si="179"/>
        <v>563</v>
      </c>
    </row>
    <row r="600" spans="90:94" x14ac:dyDescent="0.25">
      <c r="CL600" s="129">
        <f t="shared" si="183"/>
        <v>204.58227876642681</v>
      </c>
      <c r="CM600" s="1">
        <f t="shared" si="180"/>
        <v>1266.7132745647018</v>
      </c>
      <c r="CN600" s="1">
        <f t="shared" si="181"/>
        <v>1062.1309957982751</v>
      </c>
      <c r="CO600" s="129">
        <f t="shared" si="182"/>
        <v>117108.13832776956</v>
      </c>
      <c r="CP600" s="111">
        <f t="shared" si="179"/>
        <v>564</v>
      </c>
    </row>
    <row r="601" spans="90:94" x14ac:dyDescent="0.25">
      <c r="CL601" s="129">
        <f t="shared" si="183"/>
        <v>202.74346447995106</v>
      </c>
      <c r="CM601" s="1">
        <f t="shared" si="180"/>
        <v>1266.7132745647018</v>
      </c>
      <c r="CN601" s="1">
        <f t="shared" si="181"/>
        <v>1063.9698100847509</v>
      </c>
      <c r="CO601" s="129">
        <f t="shared" si="182"/>
        <v>116044.16851768481</v>
      </c>
      <c r="CP601" s="111">
        <f t="shared" ref="CP601:CP664" si="184">IF(CO600&lt;1,"",CP600+1)</f>
        <v>565</v>
      </c>
    </row>
    <row r="602" spans="90:94" x14ac:dyDescent="0.25">
      <c r="CL602" s="129">
        <f t="shared" si="183"/>
        <v>200.90146674624182</v>
      </c>
      <c r="CM602" s="1">
        <f t="shared" si="180"/>
        <v>1266.7132745647018</v>
      </c>
      <c r="CN602" s="1">
        <f t="shared" si="181"/>
        <v>1065.81180781846</v>
      </c>
      <c r="CO602" s="129">
        <f t="shared" si="182"/>
        <v>114978.35670986635</v>
      </c>
      <c r="CP602" s="111">
        <f t="shared" si="184"/>
        <v>566</v>
      </c>
    </row>
    <row r="603" spans="90:94" x14ac:dyDescent="0.25">
      <c r="CL603" s="129">
        <f t="shared" si="183"/>
        <v>199.05628005395607</v>
      </c>
      <c r="CM603" s="1">
        <f t="shared" si="180"/>
        <v>1266.7132745647018</v>
      </c>
      <c r="CN603" s="1">
        <f t="shared" si="181"/>
        <v>1067.6569945107458</v>
      </c>
      <c r="CO603" s="129">
        <f t="shared" si="182"/>
        <v>113910.6997153556</v>
      </c>
      <c r="CP603" s="111">
        <f t="shared" si="184"/>
        <v>567</v>
      </c>
    </row>
    <row r="604" spans="90:94" x14ac:dyDescent="0.25">
      <c r="CL604" s="129">
        <f t="shared" si="183"/>
        <v>197.20789888220938</v>
      </c>
      <c r="CM604" s="1">
        <f t="shared" si="180"/>
        <v>1266.7132745647018</v>
      </c>
      <c r="CN604" s="1">
        <f t="shared" si="181"/>
        <v>1069.5053756824925</v>
      </c>
      <c r="CO604" s="129">
        <f t="shared" si="182"/>
        <v>112841.19433967311</v>
      </c>
      <c r="CP604" s="111">
        <f t="shared" si="184"/>
        <v>568</v>
      </c>
    </row>
    <row r="605" spans="90:94" x14ac:dyDescent="0.25">
      <c r="CL605" s="129">
        <f t="shared" si="183"/>
        <v>195.35631770055909</v>
      </c>
      <c r="CM605" s="1">
        <f t="shared" si="180"/>
        <v>1266.7132745647018</v>
      </c>
      <c r="CN605" s="1">
        <f t="shared" si="181"/>
        <v>1071.3569568641428</v>
      </c>
      <c r="CO605" s="129">
        <f t="shared" si="182"/>
        <v>111769.83738280897</v>
      </c>
      <c r="CP605" s="111">
        <f t="shared" si="184"/>
        <v>569</v>
      </c>
    </row>
    <row r="606" spans="90:94" x14ac:dyDescent="0.25">
      <c r="CL606" s="129">
        <f t="shared" si="183"/>
        <v>193.50153096898802</v>
      </c>
      <c r="CM606" s="1">
        <f t="shared" si="180"/>
        <v>1266.7132745647018</v>
      </c>
      <c r="CN606" s="1">
        <f t="shared" si="181"/>
        <v>1073.2117435957139</v>
      </c>
      <c r="CO606" s="129">
        <f t="shared" si="182"/>
        <v>110696.62563921325</v>
      </c>
      <c r="CP606" s="111">
        <f t="shared" si="184"/>
        <v>570</v>
      </c>
    </row>
    <row r="607" spans="90:94" x14ac:dyDescent="0.25">
      <c r="CL607" s="129">
        <f t="shared" si="183"/>
        <v>191.64353313788791</v>
      </c>
      <c r="CM607" s="1">
        <f t="shared" si="180"/>
        <v>1266.7132745647018</v>
      </c>
      <c r="CN607" s="1">
        <f t="shared" si="181"/>
        <v>1075.0697414268138</v>
      </c>
      <c r="CO607" s="129">
        <f t="shared" si="182"/>
        <v>109621.55589778644</v>
      </c>
      <c r="CP607" s="111">
        <f t="shared" si="184"/>
        <v>571</v>
      </c>
    </row>
    <row r="608" spans="90:94" x14ac:dyDescent="0.25">
      <c r="CL608" s="129">
        <f t="shared" si="183"/>
        <v>189.78231864804278</v>
      </c>
      <c r="CM608" s="1">
        <f t="shared" si="180"/>
        <v>1266.7132745647018</v>
      </c>
      <c r="CN608" s="1">
        <f t="shared" si="181"/>
        <v>1076.9309559166591</v>
      </c>
      <c r="CO608" s="129">
        <f t="shared" si="182"/>
        <v>108544.62494186978</v>
      </c>
      <c r="CP608" s="111">
        <f t="shared" si="184"/>
        <v>572</v>
      </c>
    </row>
    <row r="609" spans="90:94" x14ac:dyDescent="0.25">
      <c r="CL609" s="129">
        <f t="shared" si="183"/>
        <v>187.91788193061205</v>
      </c>
      <c r="CM609" s="1">
        <f t="shared" si="180"/>
        <v>1266.7132745647018</v>
      </c>
      <c r="CN609" s="1">
        <f t="shared" si="181"/>
        <v>1078.7953926340897</v>
      </c>
      <c r="CO609" s="129">
        <f t="shared" si="182"/>
        <v>107465.8295492357</v>
      </c>
      <c r="CP609" s="111">
        <f t="shared" si="184"/>
        <v>573</v>
      </c>
    </row>
    <row r="610" spans="90:94" x14ac:dyDescent="0.25">
      <c r="CL610" s="129">
        <f t="shared" si="183"/>
        <v>186.0502174071143</v>
      </c>
      <c r="CM610" s="1">
        <f t="shared" si="180"/>
        <v>1266.7132745647018</v>
      </c>
      <c r="CN610" s="1">
        <f t="shared" si="181"/>
        <v>1080.6630571575874</v>
      </c>
      <c r="CO610" s="129">
        <f t="shared" si="182"/>
        <v>106385.16649207812</v>
      </c>
      <c r="CP610" s="111">
        <f t="shared" si="184"/>
        <v>574</v>
      </c>
    </row>
    <row r="611" spans="90:94" x14ac:dyDescent="0.25">
      <c r="CL611" s="129">
        <f t="shared" si="183"/>
        <v>184.17931948941026</v>
      </c>
      <c r="CM611" s="1">
        <f t="shared" si="180"/>
        <v>1266.7132745647018</v>
      </c>
      <c r="CN611" s="1">
        <f t="shared" si="181"/>
        <v>1082.5339550752915</v>
      </c>
      <c r="CO611" s="129">
        <f t="shared" si="182"/>
        <v>105302.63253700282</v>
      </c>
      <c r="CP611" s="111">
        <f t="shared" si="184"/>
        <v>575</v>
      </c>
    </row>
    <row r="612" spans="90:94" x14ac:dyDescent="0.25">
      <c r="CL612" s="129">
        <f t="shared" si="183"/>
        <v>182.30518257968612</v>
      </c>
      <c r="CM612" s="1">
        <f t="shared" si="180"/>
        <v>1266.7132745647018</v>
      </c>
      <c r="CN612" s="1">
        <f t="shared" si="181"/>
        <v>1084.4080919850157</v>
      </c>
      <c r="CO612" s="129">
        <f t="shared" si="182"/>
        <v>104218.22444501781</v>
      </c>
      <c r="CP612" s="111">
        <f t="shared" si="184"/>
        <v>576</v>
      </c>
    </row>
    <row r="613" spans="90:94" x14ac:dyDescent="0.25">
      <c r="CL613" s="129">
        <f t="shared" si="183"/>
        <v>180.42780107043706</v>
      </c>
      <c r="CM613" s="1">
        <f t="shared" si="180"/>
        <v>1266.7132745647018</v>
      </c>
      <c r="CN613" s="1">
        <f t="shared" si="181"/>
        <v>1086.2854734942648</v>
      </c>
      <c r="CO613" s="129">
        <f t="shared" si="182"/>
        <v>103131.93897152354</v>
      </c>
      <c r="CP613" s="111">
        <f t="shared" si="184"/>
        <v>577</v>
      </c>
    </row>
    <row r="614" spans="90:94" x14ac:dyDescent="0.25">
      <c r="CL614" s="129">
        <f t="shared" si="183"/>
        <v>178.54716934445014</v>
      </c>
      <c r="CM614" s="1">
        <f t="shared" ref="CM614:CM677" si="185">$D$37/2</f>
        <v>1266.7132745647018</v>
      </c>
      <c r="CN614" s="1">
        <f t="shared" ref="CN614:CN677" si="186">CM614-CL614</f>
        <v>1088.1661052202517</v>
      </c>
      <c r="CO614" s="129">
        <f t="shared" ref="CO614:CO677" si="187">IF(CO613-CN614&lt;0,0,CO613-CN614)</f>
        <v>102043.77286630329</v>
      </c>
      <c r="CP614" s="111">
        <f t="shared" si="184"/>
        <v>578</v>
      </c>
    </row>
    <row r="615" spans="90:94" x14ac:dyDescent="0.25">
      <c r="CL615" s="129">
        <f t="shared" ref="CL615:CL678" si="188">(CO614*($CL$35*13.85))/360</f>
        <v>176.66328177478755</v>
      </c>
      <c r="CM615" s="1">
        <f t="shared" si="185"/>
        <v>1266.7132745647018</v>
      </c>
      <c r="CN615" s="1">
        <f t="shared" si="186"/>
        <v>1090.0499927899143</v>
      </c>
      <c r="CO615" s="129">
        <f t="shared" si="187"/>
        <v>100953.72287351338</v>
      </c>
      <c r="CP615" s="111">
        <f t="shared" si="184"/>
        <v>579</v>
      </c>
    </row>
    <row r="616" spans="90:94" x14ac:dyDescent="0.25">
      <c r="CL616" s="129">
        <f t="shared" si="188"/>
        <v>174.77613272477004</v>
      </c>
      <c r="CM616" s="1">
        <f t="shared" si="185"/>
        <v>1266.7132745647018</v>
      </c>
      <c r="CN616" s="1">
        <f t="shared" si="186"/>
        <v>1091.9371418399319</v>
      </c>
      <c r="CO616" s="129">
        <f t="shared" si="187"/>
        <v>99861.785731673444</v>
      </c>
      <c r="CP616" s="111">
        <f t="shared" si="184"/>
        <v>580</v>
      </c>
    </row>
    <row r="617" spans="90:94" x14ac:dyDescent="0.25">
      <c r="CL617" s="129">
        <f t="shared" si="188"/>
        <v>172.88571654795965</v>
      </c>
      <c r="CM617" s="1">
        <f t="shared" si="185"/>
        <v>1266.7132745647018</v>
      </c>
      <c r="CN617" s="1">
        <f t="shared" si="186"/>
        <v>1093.8275580167422</v>
      </c>
      <c r="CO617" s="129">
        <f t="shared" si="187"/>
        <v>98767.958173656705</v>
      </c>
      <c r="CP617" s="111">
        <f t="shared" si="184"/>
        <v>581</v>
      </c>
    </row>
    <row r="618" spans="90:94" x14ac:dyDescent="0.25">
      <c r="CL618" s="129">
        <f t="shared" si="188"/>
        <v>170.99202758814315</v>
      </c>
      <c r="CM618" s="1">
        <f t="shared" si="185"/>
        <v>1266.7132745647018</v>
      </c>
      <c r="CN618" s="1">
        <f t="shared" si="186"/>
        <v>1095.7212469765586</v>
      </c>
      <c r="CO618" s="129">
        <f t="shared" si="187"/>
        <v>97672.23692668014</v>
      </c>
      <c r="CP618" s="111">
        <f t="shared" si="184"/>
        <v>582</v>
      </c>
    </row>
    <row r="619" spans="90:94" x14ac:dyDescent="0.25">
      <c r="CL619" s="129">
        <f t="shared" si="188"/>
        <v>169.09506017931497</v>
      </c>
      <c r="CM619" s="1">
        <f t="shared" si="185"/>
        <v>1266.7132745647018</v>
      </c>
      <c r="CN619" s="1">
        <f t="shared" si="186"/>
        <v>1097.6182143853869</v>
      </c>
      <c r="CO619" s="129">
        <f t="shared" si="187"/>
        <v>96574.618712294759</v>
      </c>
      <c r="CP619" s="111">
        <f t="shared" si="184"/>
        <v>583</v>
      </c>
    </row>
    <row r="620" spans="90:94" x14ac:dyDescent="0.25">
      <c r="CL620" s="129">
        <f t="shared" si="188"/>
        <v>167.19480864566029</v>
      </c>
      <c r="CM620" s="1">
        <f t="shared" si="185"/>
        <v>1266.7132745647018</v>
      </c>
      <c r="CN620" s="1">
        <f t="shared" si="186"/>
        <v>1099.5184659190415</v>
      </c>
      <c r="CO620" s="129">
        <f t="shared" si="187"/>
        <v>95475.100246375718</v>
      </c>
      <c r="CP620" s="111">
        <f t="shared" si="184"/>
        <v>584</v>
      </c>
    </row>
    <row r="621" spans="90:94" x14ac:dyDescent="0.25">
      <c r="CL621" s="129">
        <f t="shared" si="188"/>
        <v>165.29126730153794</v>
      </c>
      <c r="CM621" s="1">
        <f t="shared" si="185"/>
        <v>1266.7132745647018</v>
      </c>
      <c r="CN621" s="1">
        <f t="shared" si="186"/>
        <v>1101.4220072631638</v>
      </c>
      <c r="CO621" s="129">
        <f t="shared" si="187"/>
        <v>94373.67823911256</v>
      </c>
      <c r="CP621" s="111">
        <f t="shared" si="184"/>
        <v>585</v>
      </c>
    </row>
    <row r="622" spans="90:94" x14ac:dyDescent="0.25">
      <c r="CL622" s="129">
        <f t="shared" si="188"/>
        <v>163.38443045146363</v>
      </c>
      <c r="CM622" s="1">
        <f t="shared" si="185"/>
        <v>1266.7132745647018</v>
      </c>
      <c r="CN622" s="1">
        <f t="shared" si="186"/>
        <v>1103.3288441132381</v>
      </c>
      <c r="CO622" s="129">
        <f t="shared" si="187"/>
        <v>93270.349394999328</v>
      </c>
      <c r="CP622" s="111">
        <f t="shared" si="184"/>
        <v>586</v>
      </c>
    </row>
    <row r="623" spans="90:94" x14ac:dyDescent="0.25">
      <c r="CL623" s="129">
        <f t="shared" si="188"/>
        <v>161.47429239009259</v>
      </c>
      <c r="CM623" s="1">
        <f t="shared" si="185"/>
        <v>1266.7132745647018</v>
      </c>
      <c r="CN623" s="1">
        <f t="shared" si="186"/>
        <v>1105.2389821746092</v>
      </c>
      <c r="CO623" s="129">
        <f t="shared" si="187"/>
        <v>92165.110412824724</v>
      </c>
      <c r="CP623" s="111">
        <f t="shared" si="184"/>
        <v>587</v>
      </c>
    </row>
    <row r="624" spans="90:94" x14ac:dyDescent="0.25">
      <c r="CL624" s="129">
        <f t="shared" si="188"/>
        <v>159.5608474022028</v>
      </c>
      <c r="CM624" s="1">
        <f t="shared" si="185"/>
        <v>1266.7132745647018</v>
      </c>
      <c r="CN624" s="1">
        <f t="shared" si="186"/>
        <v>1107.152427162499</v>
      </c>
      <c r="CO624" s="129">
        <f t="shared" si="187"/>
        <v>91057.957985662229</v>
      </c>
      <c r="CP624" s="111">
        <f t="shared" si="184"/>
        <v>588</v>
      </c>
    </row>
    <row r="625" spans="90:94" x14ac:dyDescent="0.25">
      <c r="CL625" s="129">
        <f t="shared" si="188"/>
        <v>157.64408976267774</v>
      </c>
      <c r="CM625" s="1">
        <f t="shared" si="185"/>
        <v>1266.7132745647018</v>
      </c>
      <c r="CN625" s="1">
        <f t="shared" si="186"/>
        <v>1109.069184802024</v>
      </c>
      <c r="CO625" s="129">
        <f t="shared" si="187"/>
        <v>89948.888800860208</v>
      </c>
      <c r="CP625" s="111">
        <f t="shared" si="184"/>
        <v>589</v>
      </c>
    </row>
    <row r="626" spans="90:94" x14ac:dyDescent="0.25">
      <c r="CL626" s="129">
        <f t="shared" si="188"/>
        <v>155.72401373648921</v>
      </c>
      <c r="CM626" s="1">
        <f t="shared" si="185"/>
        <v>1266.7132745647018</v>
      </c>
      <c r="CN626" s="1">
        <f t="shared" si="186"/>
        <v>1110.9892608282125</v>
      </c>
      <c r="CO626" s="129">
        <f t="shared" si="187"/>
        <v>88837.899540031998</v>
      </c>
      <c r="CP626" s="111">
        <f t="shared" si="184"/>
        <v>590</v>
      </c>
    </row>
    <row r="627" spans="90:94" x14ac:dyDescent="0.25">
      <c r="CL627" s="129">
        <f t="shared" si="188"/>
        <v>153.80061357868038</v>
      </c>
      <c r="CM627" s="1">
        <f t="shared" si="185"/>
        <v>1266.7132745647018</v>
      </c>
      <c r="CN627" s="1">
        <f t="shared" si="186"/>
        <v>1112.9126609860214</v>
      </c>
      <c r="CO627" s="129">
        <f t="shared" si="187"/>
        <v>87724.986879045973</v>
      </c>
      <c r="CP627" s="111">
        <f t="shared" si="184"/>
        <v>591</v>
      </c>
    </row>
    <row r="628" spans="90:94" x14ac:dyDescent="0.25">
      <c r="CL628" s="129">
        <f t="shared" si="188"/>
        <v>151.87388353434832</v>
      </c>
      <c r="CM628" s="1">
        <f t="shared" si="185"/>
        <v>1266.7132745647018</v>
      </c>
      <c r="CN628" s="1">
        <f t="shared" si="186"/>
        <v>1114.8393910303535</v>
      </c>
      <c r="CO628" s="129">
        <f t="shared" si="187"/>
        <v>86610.147488015617</v>
      </c>
      <c r="CP628" s="111">
        <f t="shared" si="184"/>
        <v>592</v>
      </c>
    </row>
    <row r="629" spans="90:94" x14ac:dyDescent="0.25">
      <c r="CL629" s="129">
        <f t="shared" si="188"/>
        <v>149.94381783862701</v>
      </c>
      <c r="CM629" s="1">
        <f t="shared" si="185"/>
        <v>1266.7132745647018</v>
      </c>
      <c r="CN629" s="1">
        <f t="shared" si="186"/>
        <v>1116.7694567260748</v>
      </c>
      <c r="CO629" s="129">
        <f t="shared" si="187"/>
        <v>85493.37803128954</v>
      </c>
      <c r="CP629" s="111">
        <f t="shared" si="184"/>
        <v>593</v>
      </c>
    </row>
    <row r="630" spans="90:94" x14ac:dyDescent="0.25">
      <c r="CL630" s="129">
        <f t="shared" si="188"/>
        <v>148.01041071667001</v>
      </c>
      <c r="CM630" s="1">
        <f t="shared" si="185"/>
        <v>1266.7132745647018</v>
      </c>
      <c r="CN630" s="1">
        <f t="shared" si="186"/>
        <v>1118.7028638480317</v>
      </c>
      <c r="CO630" s="129">
        <f t="shared" si="187"/>
        <v>84374.675167441514</v>
      </c>
      <c r="CP630" s="111">
        <f t="shared" si="184"/>
        <v>594</v>
      </c>
    </row>
    <row r="631" spans="90:94" x14ac:dyDescent="0.25">
      <c r="CL631" s="129">
        <f t="shared" si="188"/>
        <v>146.07365638363311</v>
      </c>
      <c r="CM631" s="1">
        <f t="shared" si="185"/>
        <v>1266.7132745647018</v>
      </c>
      <c r="CN631" s="1">
        <f t="shared" si="186"/>
        <v>1120.6396181810687</v>
      </c>
      <c r="CO631" s="129">
        <f t="shared" si="187"/>
        <v>83254.035549260443</v>
      </c>
      <c r="CP631" s="111">
        <f t="shared" si="184"/>
        <v>595</v>
      </c>
    </row>
    <row r="632" spans="90:94" x14ac:dyDescent="0.25">
      <c r="CL632" s="129">
        <f t="shared" si="188"/>
        <v>144.13354904465712</v>
      </c>
      <c r="CM632" s="1">
        <f t="shared" si="185"/>
        <v>1266.7132745647018</v>
      </c>
      <c r="CN632" s="1">
        <f t="shared" si="186"/>
        <v>1122.5797255200446</v>
      </c>
      <c r="CO632" s="129">
        <f t="shared" si="187"/>
        <v>82131.455823740398</v>
      </c>
      <c r="CP632" s="111">
        <f t="shared" si="184"/>
        <v>596</v>
      </c>
    </row>
    <row r="633" spans="90:94" x14ac:dyDescent="0.25">
      <c r="CL633" s="129">
        <f t="shared" si="188"/>
        <v>142.19008289485055</v>
      </c>
      <c r="CM633" s="1">
        <f t="shared" si="185"/>
        <v>1266.7132745647018</v>
      </c>
      <c r="CN633" s="1">
        <f t="shared" si="186"/>
        <v>1124.5231916698513</v>
      </c>
      <c r="CO633" s="129">
        <f t="shared" si="187"/>
        <v>81006.932632070544</v>
      </c>
      <c r="CP633" s="111">
        <f t="shared" si="184"/>
        <v>597</v>
      </c>
    </row>
    <row r="634" spans="90:94" x14ac:dyDescent="0.25">
      <c r="CL634" s="129">
        <f t="shared" si="188"/>
        <v>140.24325211927211</v>
      </c>
      <c r="CM634" s="1">
        <f t="shared" si="185"/>
        <v>1266.7132745647018</v>
      </c>
      <c r="CN634" s="1">
        <f t="shared" si="186"/>
        <v>1126.4700224454298</v>
      </c>
      <c r="CO634" s="129">
        <f t="shared" si="187"/>
        <v>79880.462609625116</v>
      </c>
      <c r="CP634" s="111">
        <f t="shared" si="184"/>
        <v>598</v>
      </c>
    </row>
    <row r="635" spans="90:94" x14ac:dyDescent="0.25">
      <c r="CL635" s="129">
        <f t="shared" si="188"/>
        <v>138.29305089291347</v>
      </c>
      <c r="CM635" s="1">
        <f t="shared" si="185"/>
        <v>1266.7132745647018</v>
      </c>
      <c r="CN635" s="1">
        <f t="shared" si="186"/>
        <v>1128.4202236717883</v>
      </c>
      <c r="CO635" s="129">
        <f t="shared" si="187"/>
        <v>78752.042385953333</v>
      </c>
      <c r="CP635" s="111">
        <f t="shared" si="184"/>
        <v>599</v>
      </c>
    </row>
    <row r="636" spans="90:94" x14ac:dyDescent="0.25">
      <c r="CL636" s="129">
        <f t="shared" si="188"/>
        <v>136.33947338068171</v>
      </c>
      <c r="CM636" s="1">
        <f t="shared" si="185"/>
        <v>1266.7132745647018</v>
      </c>
      <c r="CN636" s="1">
        <f t="shared" si="186"/>
        <v>1130.3738011840201</v>
      </c>
      <c r="CO636" s="129">
        <f t="shared" si="187"/>
        <v>77621.668584769315</v>
      </c>
      <c r="CP636" s="111">
        <f t="shared" si="184"/>
        <v>600</v>
      </c>
    </row>
    <row r="637" spans="90:94" x14ac:dyDescent="0.25">
      <c r="CL637" s="129">
        <f t="shared" si="188"/>
        <v>134.38251373738188</v>
      </c>
      <c r="CM637" s="1">
        <f t="shared" si="185"/>
        <v>1266.7132745647018</v>
      </c>
      <c r="CN637" s="1">
        <f t="shared" si="186"/>
        <v>1132.3307608273199</v>
      </c>
      <c r="CO637" s="129">
        <f t="shared" si="187"/>
        <v>76489.337823941998</v>
      </c>
      <c r="CP637" s="111">
        <f t="shared" si="184"/>
        <v>601</v>
      </c>
    </row>
    <row r="638" spans="90:94" x14ac:dyDescent="0.25">
      <c r="CL638" s="129">
        <f t="shared" si="188"/>
        <v>132.42216610769958</v>
      </c>
      <c r="CM638" s="1">
        <f t="shared" si="185"/>
        <v>1266.7132745647018</v>
      </c>
      <c r="CN638" s="1">
        <f t="shared" si="186"/>
        <v>1134.2911084570023</v>
      </c>
      <c r="CO638" s="129">
        <f t="shared" si="187"/>
        <v>75355.04671548499</v>
      </c>
      <c r="CP638" s="111">
        <f t="shared" si="184"/>
        <v>602</v>
      </c>
    </row>
    <row r="639" spans="90:94" x14ac:dyDescent="0.25">
      <c r="CL639" s="129">
        <f t="shared" si="188"/>
        <v>130.45842462618339</v>
      </c>
      <c r="CM639" s="1">
        <f t="shared" si="185"/>
        <v>1266.7132745647018</v>
      </c>
      <c r="CN639" s="1">
        <f t="shared" si="186"/>
        <v>1136.2548499385184</v>
      </c>
      <c r="CO639" s="129">
        <f t="shared" si="187"/>
        <v>74218.791865546475</v>
      </c>
      <c r="CP639" s="111">
        <f t="shared" si="184"/>
        <v>603</v>
      </c>
    </row>
    <row r="640" spans="90:94" x14ac:dyDescent="0.25">
      <c r="CL640" s="129">
        <f t="shared" si="188"/>
        <v>128.49128341722732</v>
      </c>
      <c r="CM640" s="1">
        <f t="shared" si="185"/>
        <v>1266.7132745647018</v>
      </c>
      <c r="CN640" s="1">
        <f t="shared" si="186"/>
        <v>1138.2219911474745</v>
      </c>
      <c r="CO640" s="129">
        <f t="shared" si="187"/>
        <v>73080.569874399007</v>
      </c>
      <c r="CP640" s="111">
        <f t="shared" si="184"/>
        <v>604</v>
      </c>
    </row>
    <row r="641" spans="90:94" x14ac:dyDescent="0.25">
      <c r="CL641" s="129">
        <f t="shared" si="188"/>
        <v>126.52073659505328</v>
      </c>
      <c r="CM641" s="1">
        <f t="shared" si="185"/>
        <v>1266.7132745647018</v>
      </c>
      <c r="CN641" s="1">
        <f t="shared" si="186"/>
        <v>1140.1925379696486</v>
      </c>
      <c r="CO641" s="129">
        <f t="shared" si="187"/>
        <v>71940.377336429359</v>
      </c>
      <c r="CP641" s="111">
        <f t="shared" si="184"/>
        <v>605</v>
      </c>
    </row>
    <row r="642" spans="90:94" x14ac:dyDescent="0.25">
      <c r="CL642" s="129">
        <f t="shared" si="188"/>
        <v>124.54677826369333</v>
      </c>
      <c r="CM642" s="1">
        <f t="shared" si="185"/>
        <v>1266.7132745647018</v>
      </c>
      <c r="CN642" s="1">
        <f t="shared" si="186"/>
        <v>1142.1664963010085</v>
      </c>
      <c r="CO642" s="129">
        <f t="shared" si="187"/>
        <v>70798.210840128348</v>
      </c>
      <c r="CP642" s="111">
        <f t="shared" si="184"/>
        <v>606</v>
      </c>
    </row>
    <row r="643" spans="90:94" x14ac:dyDescent="0.25">
      <c r="CL643" s="129">
        <f t="shared" si="188"/>
        <v>122.56940251697219</v>
      </c>
      <c r="CM643" s="1">
        <f t="shared" si="185"/>
        <v>1266.7132745647018</v>
      </c>
      <c r="CN643" s="1">
        <f t="shared" si="186"/>
        <v>1144.1438720477297</v>
      </c>
      <c r="CO643" s="129">
        <f t="shared" si="187"/>
        <v>69654.066968080617</v>
      </c>
      <c r="CP643" s="111">
        <f t="shared" si="184"/>
        <v>607</v>
      </c>
    </row>
    <row r="644" spans="90:94" x14ac:dyDescent="0.25">
      <c r="CL644" s="129">
        <f t="shared" si="188"/>
        <v>120.58860343848956</v>
      </c>
      <c r="CM644" s="1">
        <f t="shared" si="185"/>
        <v>1266.7132745647018</v>
      </c>
      <c r="CN644" s="1">
        <f t="shared" si="186"/>
        <v>1146.1246711262122</v>
      </c>
      <c r="CO644" s="129">
        <f t="shared" si="187"/>
        <v>68507.94229695441</v>
      </c>
      <c r="CP644" s="111">
        <f t="shared" si="184"/>
        <v>608</v>
      </c>
    </row>
    <row r="645" spans="90:94" x14ac:dyDescent="0.25">
      <c r="CL645" s="129">
        <f t="shared" si="188"/>
        <v>118.60437510160232</v>
      </c>
      <c r="CM645" s="1">
        <f t="shared" si="185"/>
        <v>1266.7132745647018</v>
      </c>
      <c r="CN645" s="1">
        <f t="shared" si="186"/>
        <v>1148.1088994630995</v>
      </c>
      <c r="CO645" s="129">
        <f t="shared" si="187"/>
        <v>67359.833397491311</v>
      </c>
      <c r="CP645" s="111">
        <f t="shared" si="184"/>
        <v>609</v>
      </c>
    </row>
    <row r="646" spans="90:94" x14ac:dyDescent="0.25">
      <c r="CL646" s="129">
        <f t="shared" si="188"/>
        <v>116.61671156940683</v>
      </c>
      <c r="CM646" s="1">
        <f t="shared" si="185"/>
        <v>1266.7132745647018</v>
      </c>
      <c r="CN646" s="1">
        <f t="shared" si="186"/>
        <v>1150.096562995295</v>
      </c>
      <c r="CO646" s="129">
        <f t="shared" si="187"/>
        <v>66209.736834496012</v>
      </c>
      <c r="CP646" s="111">
        <f t="shared" si="184"/>
        <v>610</v>
      </c>
    </row>
    <row r="647" spans="90:94" x14ac:dyDescent="0.25">
      <c r="CL647" s="129">
        <f t="shared" si="188"/>
        <v>114.62560689472123</v>
      </c>
      <c r="CM647" s="1">
        <f t="shared" si="185"/>
        <v>1266.7132745647018</v>
      </c>
      <c r="CN647" s="1">
        <f t="shared" si="186"/>
        <v>1152.0876676699806</v>
      </c>
      <c r="CO647" s="129">
        <f t="shared" si="187"/>
        <v>65057.649166826035</v>
      </c>
      <c r="CP647" s="111">
        <f t="shared" si="184"/>
        <v>611</v>
      </c>
    </row>
    <row r="648" spans="90:94" x14ac:dyDescent="0.25">
      <c r="CL648" s="129">
        <f t="shared" si="188"/>
        <v>112.63105512006756</v>
      </c>
      <c r="CM648" s="1">
        <f t="shared" si="185"/>
        <v>1266.7132745647018</v>
      </c>
      <c r="CN648" s="1">
        <f t="shared" si="186"/>
        <v>1154.0822194446343</v>
      </c>
      <c r="CO648" s="129">
        <f t="shared" si="187"/>
        <v>63903.566947381398</v>
      </c>
      <c r="CP648" s="111">
        <f t="shared" si="184"/>
        <v>612</v>
      </c>
    </row>
    <row r="649" spans="90:94" x14ac:dyDescent="0.25">
      <c r="CL649" s="129">
        <f t="shared" si="188"/>
        <v>110.63305027765404</v>
      </c>
      <c r="CM649" s="1">
        <f t="shared" si="185"/>
        <v>1266.7132745647018</v>
      </c>
      <c r="CN649" s="1">
        <f t="shared" si="186"/>
        <v>1156.0802242870477</v>
      </c>
      <c r="CO649" s="129">
        <f t="shared" si="187"/>
        <v>62747.486723094349</v>
      </c>
      <c r="CP649" s="111">
        <f t="shared" si="184"/>
        <v>613</v>
      </c>
    </row>
    <row r="650" spans="90:94" x14ac:dyDescent="0.25">
      <c r="CL650" s="129">
        <f t="shared" si="188"/>
        <v>108.63158638935708</v>
      </c>
      <c r="CM650" s="1">
        <f t="shared" si="185"/>
        <v>1266.7132745647018</v>
      </c>
      <c r="CN650" s="1">
        <f t="shared" si="186"/>
        <v>1158.0816881753447</v>
      </c>
      <c r="CO650" s="129">
        <f t="shared" si="187"/>
        <v>61589.405034919007</v>
      </c>
      <c r="CP650" s="111">
        <f t="shared" si="184"/>
        <v>614</v>
      </c>
    </row>
    <row r="651" spans="90:94" x14ac:dyDescent="0.25">
      <c r="CL651" s="129">
        <f t="shared" si="188"/>
        <v>106.62665746670352</v>
      </c>
      <c r="CM651" s="1">
        <f t="shared" si="185"/>
        <v>1266.7132745647018</v>
      </c>
      <c r="CN651" s="1">
        <f t="shared" si="186"/>
        <v>1160.0866170979982</v>
      </c>
      <c r="CO651" s="129">
        <f t="shared" si="187"/>
        <v>60429.318417821007</v>
      </c>
      <c r="CP651" s="111">
        <f t="shared" si="184"/>
        <v>615</v>
      </c>
    </row>
    <row r="652" spans="90:94" x14ac:dyDescent="0.25">
      <c r="CL652" s="129">
        <f t="shared" si="188"/>
        <v>104.6182575108526</v>
      </c>
      <c r="CM652" s="1">
        <f t="shared" si="185"/>
        <v>1266.7132745647018</v>
      </c>
      <c r="CN652" s="1">
        <f t="shared" si="186"/>
        <v>1162.0950170538492</v>
      </c>
      <c r="CO652" s="129">
        <f t="shared" si="187"/>
        <v>59267.223400767158</v>
      </c>
      <c r="CP652" s="111">
        <f t="shared" si="184"/>
        <v>616</v>
      </c>
    </row>
    <row r="653" spans="90:94" x14ac:dyDescent="0.25">
      <c r="CL653" s="129">
        <f t="shared" si="188"/>
        <v>102.60638051257813</v>
      </c>
      <c r="CM653" s="1">
        <f t="shared" si="185"/>
        <v>1266.7132745647018</v>
      </c>
      <c r="CN653" s="1">
        <f t="shared" si="186"/>
        <v>1164.1068940521236</v>
      </c>
      <c r="CO653" s="129">
        <f t="shared" si="187"/>
        <v>58103.116506715036</v>
      </c>
      <c r="CP653" s="111">
        <f t="shared" si="184"/>
        <v>617</v>
      </c>
    </row>
    <row r="654" spans="90:94" x14ac:dyDescent="0.25">
      <c r="CL654" s="129">
        <f t="shared" si="188"/>
        <v>100.5910204522504</v>
      </c>
      <c r="CM654" s="1">
        <f t="shared" si="185"/>
        <v>1266.7132745647018</v>
      </c>
      <c r="CN654" s="1">
        <f t="shared" si="186"/>
        <v>1166.1222541124514</v>
      </c>
      <c r="CO654" s="129">
        <f t="shared" si="187"/>
        <v>56936.994252602584</v>
      </c>
      <c r="CP654" s="111">
        <f t="shared" si="184"/>
        <v>618</v>
      </c>
    </row>
    <row r="655" spans="90:94" x14ac:dyDescent="0.25">
      <c r="CL655" s="129">
        <f t="shared" si="188"/>
        <v>98.572171299818223</v>
      </c>
      <c r="CM655" s="1">
        <f t="shared" si="185"/>
        <v>1266.7132745647018</v>
      </c>
      <c r="CN655" s="1">
        <f t="shared" si="186"/>
        <v>1168.1411032648837</v>
      </c>
      <c r="CO655" s="129">
        <f t="shared" si="187"/>
        <v>55768.853149337701</v>
      </c>
      <c r="CP655" s="111">
        <f t="shared" si="184"/>
        <v>619</v>
      </c>
    </row>
    <row r="656" spans="90:94" x14ac:dyDescent="0.25">
      <c r="CL656" s="129">
        <f t="shared" si="188"/>
        <v>96.549827014790893</v>
      </c>
      <c r="CM656" s="1">
        <f t="shared" si="185"/>
        <v>1266.7132745647018</v>
      </c>
      <c r="CN656" s="1">
        <f t="shared" si="186"/>
        <v>1170.1634475499109</v>
      </c>
      <c r="CO656" s="129">
        <f t="shared" si="187"/>
        <v>54598.689701787793</v>
      </c>
      <c r="CP656" s="111">
        <f t="shared" si="184"/>
        <v>620</v>
      </c>
    </row>
    <row r="657" spans="90:94" x14ac:dyDescent="0.25">
      <c r="CL657" s="129">
        <f t="shared" si="188"/>
        <v>94.523981546220114</v>
      </c>
      <c r="CM657" s="1">
        <f t="shared" si="185"/>
        <v>1266.7132745647018</v>
      </c>
      <c r="CN657" s="1">
        <f t="shared" si="186"/>
        <v>1172.1892930184817</v>
      </c>
      <c r="CO657" s="129">
        <f t="shared" si="187"/>
        <v>53426.500408769309</v>
      </c>
      <c r="CP657" s="111">
        <f t="shared" si="184"/>
        <v>621</v>
      </c>
    </row>
    <row r="658" spans="90:94" x14ac:dyDescent="0.25">
      <c r="CL658" s="129">
        <f t="shared" si="188"/>
        <v>92.494628832681869</v>
      </c>
      <c r="CM658" s="1">
        <f t="shared" si="185"/>
        <v>1266.7132745647018</v>
      </c>
      <c r="CN658" s="1">
        <f t="shared" si="186"/>
        <v>1174.2186457320199</v>
      </c>
      <c r="CO658" s="129">
        <f t="shared" si="187"/>
        <v>52252.281763037288</v>
      </c>
      <c r="CP658" s="111">
        <f t="shared" si="184"/>
        <v>622</v>
      </c>
    </row>
    <row r="659" spans="90:94" x14ac:dyDescent="0.25">
      <c r="CL659" s="129">
        <f t="shared" si="188"/>
        <v>90.461762802258306</v>
      </c>
      <c r="CM659" s="1">
        <f t="shared" si="185"/>
        <v>1266.7132745647018</v>
      </c>
      <c r="CN659" s="1">
        <f t="shared" si="186"/>
        <v>1176.2515117624434</v>
      </c>
      <c r="CO659" s="129">
        <f t="shared" si="187"/>
        <v>51076.030251274846</v>
      </c>
      <c r="CP659" s="111">
        <f t="shared" si="184"/>
        <v>623</v>
      </c>
    </row>
    <row r="660" spans="90:94" x14ac:dyDescent="0.25">
      <c r="CL660" s="129">
        <f t="shared" si="188"/>
        <v>88.425377372519577</v>
      </c>
      <c r="CM660" s="1">
        <f t="shared" si="185"/>
        <v>1266.7132745647018</v>
      </c>
      <c r="CN660" s="1">
        <f t="shared" si="186"/>
        <v>1178.2878971921823</v>
      </c>
      <c r="CO660" s="129">
        <f t="shared" si="187"/>
        <v>49897.742354082664</v>
      </c>
      <c r="CP660" s="111">
        <f t="shared" si="184"/>
        <v>624</v>
      </c>
    </row>
    <row r="661" spans="90:94" x14ac:dyDescent="0.25">
      <c r="CL661" s="129">
        <f t="shared" si="188"/>
        <v>86.385466450505604</v>
      </c>
      <c r="CM661" s="1">
        <f t="shared" si="185"/>
        <v>1266.7132745647018</v>
      </c>
      <c r="CN661" s="1">
        <f t="shared" si="186"/>
        <v>1180.3278081141962</v>
      </c>
      <c r="CO661" s="129">
        <f t="shared" si="187"/>
        <v>48717.414545968466</v>
      </c>
      <c r="CP661" s="111">
        <f t="shared" si="184"/>
        <v>625</v>
      </c>
    </row>
    <row r="662" spans="90:94" x14ac:dyDescent="0.25">
      <c r="CL662" s="129">
        <f t="shared" si="188"/>
        <v>84.342023932707903</v>
      </c>
      <c r="CM662" s="1">
        <f t="shared" si="185"/>
        <v>1266.7132745647018</v>
      </c>
      <c r="CN662" s="1">
        <f t="shared" si="186"/>
        <v>1182.3712506319939</v>
      </c>
      <c r="CO662" s="129">
        <f t="shared" si="187"/>
        <v>47535.043295336473</v>
      </c>
      <c r="CP662" s="111">
        <f t="shared" si="184"/>
        <v>626</v>
      </c>
    </row>
    <row r="663" spans="90:94" x14ac:dyDescent="0.25">
      <c r="CL663" s="129">
        <f t="shared" si="188"/>
        <v>82.29504370505127</v>
      </c>
      <c r="CM663" s="1">
        <f t="shared" si="185"/>
        <v>1266.7132745647018</v>
      </c>
      <c r="CN663" s="1">
        <f t="shared" si="186"/>
        <v>1184.4182308596505</v>
      </c>
      <c r="CO663" s="129">
        <f t="shared" si="187"/>
        <v>46350.625064476822</v>
      </c>
      <c r="CP663" s="111">
        <f t="shared" si="184"/>
        <v>627</v>
      </c>
    </row>
    <row r="664" spans="90:94" x14ac:dyDescent="0.25">
      <c r="CL664" s="129">
        <f t="shared" si="188"/>
        <v>80.244519642875503</v>
      </c>
      <c r="CM664" s="1">
        <f t="shared" si="185"/>
        <v>1266.7132745647018</v>
      </c>
      <c r="CN664" s="1">
        <f t="shared" si="186"/>
        <v>1186.4687549218263</v>
      </c>
      <c r="CO664" s="129">
        <f t="shared" si="187"/>
        <v>45164.156309554994</v>
      </c>
      <c r="CP664" s="111">
        <f t="shared" si="184"/>
        <v>628</v>
      </c>
    </row>
    <row r="665" spans="90:94" x14ac:dyDescent="0.25">
      <c r="CL665" s="129">
        <f t="shared" si="188"/>
        <v>78.190445610917081</v>
      </c>
      <c r="CM665" s="1">
        <f t="shared" si="185"/>
        <v>1266.7132745647018</v>
      </c>
      <c r="CN665" s="1">
        <f t="shared" si="186"/>
        <v>1188.5228289537847</v>
      </c>
      <c r="CO665" s="129">
        <f t="shared" si="187"/>
        <v>43975.633480601209</v>
      </c>
      <c r="CP665" s="111">
        <f t="shared" ref="CP665:CP728" si="189">IF(CO664&lt;1,"",CP664+1)</f>
        <v>629</v>
      </c>
    </row>
    <row r="666" spans="90:94" x14ac:dyDescent="0.25">
      <c r="CL666" s="129">
        <f t="shared" si="188"/>
        <v>76.132815463290839</v>
      </c>
      <c r="CM666" s="1">
        <f t="shared" si="185"/>
        <v>1266.7132745647018</v>
      </c>
      <c r="CN666" s="1">
        <f t="shared" si="186"/>
        <v>1190.580459101411</v>
      </c>
      <c r="CO666" s="129">
        <f t="shared" si="187"/>
        <v>42785.0530214998</v>
      </c>
      <c r="CP666" s="111">
        <f t="shared" si="189"/>
        <v>630</v>
      </c>
    </row>
    <row r="667" spans="90:94" x14ac:dyDescent="0.25">
      <c r="CL667" s="129">
        <f t="shared" si="188"/>
        <v>74.071623043471519</v>
      </c>
      <c r="CM667" s="1">
        <f t="shared" si="185"/>
        <v>1266.7132745647018</v>
      </c>
      <c r="CN667" s="1">
        <f t="shared" si="186"/>
        <v>1192.6416515212302</v>
      </c>
      <c r="CO667" s="129">
        <f t="shared" si="187"/>
        <v>41592.411369978567</v>
      </c>
      <c r="CP667" s="111">
        <f t="shared" si="189"/>
        <v>631</v>
      </c>
    </row>
    <row r="668" spans="90:94" x14ac:dyDescent="0.25">
      <c r="CL668" s="129">
        <f t="shared" si="188"/>
        <v>72.006862184275391</v>
      </c>
      <c r="CM668" s="1">
        <f t="shared" si="185"/>
        <v>1266.7132745647018</v>
      </c>
      <c r="CN668" s="1">
        <f t="shared" si="186"/>
        <v>1194.7064123804264</v>
      </c>
      <c r="CO668" s="129">
        <f t="shared" si="187"/>
        <v>40397.704957598144</v>
      </c>
      <c r="CP668" s="111">
        <f t="shared" si="189"/>
        <v>632</v>
      </c>
    </row>
    <row r="669" spans="90:94" x14ac:dyDescent="0.25">
      <c r="CL669" s="129">
        <f t="shared" si="188"/>
        <v>69.938526707841774</v>
      </c>
      <c r="CM669" s="1">
        <f t="shared" si="185"/>
        <v>1266.7132745647018</v>
      </c>
      <c r="CN669" s="1">
        <f t="shared" si="186"/>
        <v>1196.7747478568601</v>
      </c>
      <c r="CO669" s="129">
        <f t="shared" si="187"/>
        <v>39200.93020974128</v>
      </c>
      <c r="CP669" s="111">
        <f t="shared" si="189"/>
        <v>633</v>
      </c>
    </row>
    <row r="670" spans="90:94" x14ac:dyDescent="0.25">
      <c r="CL670" s="129">
        <f t="shared" si="188"/>
        <v>67.866610425614581</v>
      </c>
      <c r="CM670" s="1">
        <f t="shared" si="185"/>
        <v>1266.7132745647018</v>
      </c>
      <c r="CN670" s="1">
        <f t="shared" si="186"/>
        <v>1198.8466641390871</v>
      </c>
      <c r="CO670" s="129">
        <f t="shared" si="187"/>
        <v>38002.083545602196</v>
      </c>
      <c r="CP670" s="111">
        <f t="shared" si="189"/>
        <v>634</v>
      </c>
    </row>
    <row r="671" spans="90:94" x14ac:dyDescent="0.25">
      <c r="CL671" s="129">
        <f t="shared" si="188"/>
        <v>65.791107138323795</v>
      </c>
      <c r="CM671" s="1">
        <f t="shared" si="185"/>
        <v>1266.7132745647018</v>
      </c>
      <c r="CN671" s="1">
        <f t="shared" si="186"/>
        <v>1200.9221674263781</v>
      </c>
      <c r="CO671" s="129">
        <f t="shared" si="187"/>
        <v>36801.161378175821</v>
      </c>
      <c r="CP671" s="111">
        <f t="shared" si="189"/>
        <v>635</v>
      </c>
    </row>
    <row r="672" spans="90:94" x14ac:dyDescent="0.25">
      <c r="CL672" s="129">
        <f t="shared" si="188"/>
        <v>63.712010635966891</v>
      </c>
      <c r="CM672" s="1">
        <f t="shared" si="185"/>
        <v>1266.7132745647018</v>
      </c>
      <c r="CN672" s="1">
        <f t="shared" si="186"/>
        <v>1203.0012639287349</v>
      </c>
      <c r="CO672" s="129">
        <f t="shared" si="187"/>
        <v>35598.160114247083</v>
      </c>
      <c r="CP672" s="111">
        <f t="shared" si="189"/>
        <v>636</v>
      </c>
    </row>
    <row r="673" spans="90:94" x14ac:dyDescent="0.25">
      <c r="CL673" s="129">
        <f t="shared" si="188"/>
        <v>61.629314697790264</v>
      </c>
      <c r="CM673" s="1">
        <f t="shared" si="185"/>
        <v>1266.7132745647018</v>
      </c>
      <c r="CN673" s="1">
        <f t="shared" si="186"/>
        <v>1205.0839598669115</v>
      </c>
      <c r="CO673" s="129">
        <f t="shared" si="187"/>
        <v>34393.076154380171</v>
      </c>
      <c r="CP673" s="111">
        <f t="shared" si="189"/>
        <v>637</v>
      </c>
    </row>
    <row r="674" spans="90:94" x14ac:dyDescent="0.25">
      <c r="CL674" s="129">
        <f t="shared" si="188"/>
        <v>59.54301309227067</v>
      </c>
      <c r="CM674" s="1">
        <f t="shared" si="185"/>
        <v>1266.7132745647018</v>
      </c>
      <c r="CN674" s="1">
        <f t="shared" si="186"/>
        <v>1207.1702614724311</v>
      </c>
      <c r="CO674" s="129">
        <f t="shared" si="187"/>
        <v>33185.905892907736</v>
      </c>
      <c r="CP674" s="111">
        <f t="shared" si="189"/>
        <v>638</v>
      </c>
    </row>
    <row r="675" spans="90:94" x14ac:dyDescent="0.25">
      <c r="CL675" s="129">
        <f t="shared" si="188"/>
        <v>57.453099577096516</v>
      </c>
      <c r="CM675" s="1">
        <f t="shared" si="185"/>
        <v>1266.7132745647018</v>
      </c>
      <c r="CN675" s="1">
        <f t="shared" si="186"/>
        <v>1209.2601749876053</v>
      </c>
      <c r="CO675" s="129">
        <f t="shared" si="187"/>
        <v>31976.645717920132</v>
      </c>
      <c r="CP675" s="111">
        <f t="shared" si="189"/>
        <v>639</v>
      </c>
    </row>
    <row r="676" spans="90:94" x14ac:dyDescent="0.25">
      <c r="CL676" s="129">
        <f t="shared" si="188"/>
        <v>55.359567899149233</v>
      </c>
      <c r="CM676" s="1">
        <f t="shared" si="185"/>
        <v>1266.7132745647018</v>
      </c>
      <c r="CN676" s="1">
        <f t="shared" si="186"/>
        <v>1211.3537066655526</v>
      </c>
      <c r="CO676" s="129">
        <f t="shared" si="187"/>
        <v>30765.29201125458</v>
      </c>
      <c r="CP676" s="111">
        <f t="shared" si="189"/>
        <v>640</v>
      </c>
    </row>
    <row r="677" spans="90:94" x14ac:dyDescent="0.25">
      <c r="CL677" s="129">
        <f t="shared" si="188"/>
        <v>53.262411794484493</v>
      </c>
      <c r="CM677" s="1">
        <f t="shared" si="185"/>
        <v>1266.7132745647018</v>
      </c>
      <c r="CN677" s="1">
        <f t="shared" si="186"/>
        <v>1213.4508627702173</v>
      </c>
      <c r="CO677" s="129">
        <f t="shared" si="187"/>
        <v>29551.841148484364</v>
      </c>
      <c r="CP677" s="111">
        <f t="shared" si="189"/>
        <v>641</v>
      </c>
    </row>
    <row r="678" spans="90:94" x14ac:dyDescent="0.25">
      <c r="CL678" s="129">
        <f t="shared" si="188"/>
        <v>51.161624988313555</v>
      </c>
      <c r="CM678" s="1">
        <f t="shared" ref="CM678:CM741" si="190">$D$37/2</f>
        <v>1266.7132745647018</v>
      </c>
      <c r="CN678" s="1">
        <f t="shared" ref="CN678:CN741" si="191">CM678-CL678</f>
        <v>1215.5516495763882</v>
      </c>
      <c r="CO678" s="129">
        <f t="shared" ref="CO678:CO741" si="192">IF(CO677-CN678&lt;0,0,CO677-CN678)</f>
        <v>28336.289498907976</v>
      </c>
      <c r="CP678" s="111">
        <f t="shared" si="189"/>
        <v>642</v>
      </c>
    </row>
    <row r="679" spans="90:94" x14ac:dyDescent="0.25">
      <c r="CL679" s="129">
        <f t="shared" ref="CL679:CL742" si="193">(CO678*($CL$35*13.85))/360</f>
        <v>49.057201194984437</v>
      </c>
      <c r="CM679" s="1">
        <f t="shared" si="190"/>
        <v>1266.7132745647018</v>
      </c>
      <c r="CN679" s="1">
        <f t="shared" si="191"/>
        <v>1217.6560733697174</v>
      </c>
      <c r="CO679" s="129">
        <f t="shared" si="192"/>
        <v>27118.633425538257</v>
      </c>
      <c r="CP679" s="111">
        <f t="shared" si="189"/>
        <v>643</v>
      </c>
    </row>
    <row r="680" spans="90:94" x14ac:dyDescent="0.25">
      <c r="CL680" s="129">
        <f t="shared" si="193"/>
        <v>46.949134117963112</v>
      </c>
      <c r="CM680" s="1">
        <f t="shared" si="190"/>
        <v>1266.7132745647018</v>
      </c>
      <c r="CN680" s="1">
        <f t="shared" si="191"/>
        <v>1219.7641404467388</v>
      </c>
      <c r="CO680" s="129">
        <f t="shared" si="192"/>
        <v>25898.869285091518</v>
      </c>
      <c r="CP680" s="111">
        <f t="shared" si="189"/>
        <v>644</v>
      </c>
    </row>
    <row r="681" spans="90:94" x14ac:dyDescent="0.25">
      <c r="CL681" s="129">
        <f t="shared" si="193"/>
        <v>44.837417449814687</v>
      </c>
      <c r="CM681" s="1">
        <f t="shared" si="190"/>
        <v>1266.7132745647018</v>
      </c>
      <c r="CN681" s="1">
        <f t="shared" si="191"/>
        <v>1221.8758571148871</v>
      </c>
      <c r="CO681" s="129">
        <f t="shared" si="192"/>
        <v>24676.993427976631</v>
      </c>
      <c r="CP681" s="111">
        <f t="shared" si="189"/>
        <v>645</v>
      </c>
    </row>
    <row r="682" spans="90:94" x14ac:dyDescent="0.25">
      <c r="CL682" s="129">
        <f t="shared" si="193"/>
        <v>42.72204487218454</v>
      </c>
      <c r="CM682" s="1">
        <f t="shared" si="190"/>
        <v>1266.7132745647018</v>
      </c>
      <c r="CN682" s="1">
        <f t="shared" si="191"/>
        <v>1223.9912296925172</v>
      </c>
      <c r="CO682" s="129">
        <f t="shared" si="192"/>
        <v>23453.002198284114</v>
      </c>
      <c r="CP682" s="111">
        <f t="shared" si="189"/>
        <v>646</v>
      </c>
    </row>
    <row r="683" spans="90:94" x14ac:dyDescent="0.25">
      <c r="CL683" s="129">
        <f t="shared" si="193"/>
        <v>40.603010055779372</v>
      </c>
      <c r="CM683" s="1">
        <f t="shared" si="190"/>
        <v>1266.7132745647018</v>
      </c>
      <c r="CN683" s="1">
        <f t="shared" si="191"/>
        <v>1226.1102645089225</v>
      </c>
      <c r="CO683" s="129">
        <f t="shared" si="192"/>
        <v>22226.89193377519</v>
      </c>
      <c r="CP683" s="111">
        <f t="shared" si="189"/>
        <v>647</v>
      </c>
    </row>
    <row r="684" spans="90:94" x14ac:dyDescent="0.25">
      <c r="CL684" s="129">
        <f t="shared" si="193"/>
        <v>38.480306660348297</v>
      </c>
      <c r="CM684" s="1">
        <f t="shared" si="190"/>
        <v>1266.7132745647018</v>
      </c>
      <c r="CN684" s="1">
        <f t="shared" si="191"/>
        <v>1228.2329679043535</v>
      </c>
      <c r="CO684" s="129">
        <f t="shared" si="192"/>
        <v>20998.658965870836</v>
      </c>
      <c r="CP684" s="111">
        <f t="shared" si="189"/>
        <v>648</v>
      </c>
    </row>
    <row r="685" spans="90:94" x14ac:dyDescent="0.25">
      <c r="CL685" s="129">
        <f t="shared" si="193"/>
        <v>36.353928334663884</v>
      </c>
      <c r="CM685" s="1">
        <f t="shared" si="190"/>
        <v>1266.7132745647018</v>
      </c>
      <c r="CN685" s="1">
        <f t="shared" si="191"/>
        <v>1230.359346230038</v>
      </c>
      <c r="CO685" s="129">
        <f t="shared" si="192"/>
        <v>19768.299619640798</v>
      </c>
      <c r="CP685" s="111">
        <f t="shared" si="189"/>
        <v>649</v>
      </c>
    </row>
    <row r="686" spans="90:94" x14ac:dyDescent="0.25">
      <c r="CL686" s="129">
        <f t="shared" si="193"/>
        <v>34.223868716503134</v>
      </c>
      <c r="CM686" s="1">
        <f t="shared" si="190"/>
        <v>1266.7132745647018</v>
      </c>
      <c r="CN686" s="1">
        <f t="shared" si="191"/>
        <v>1232.4894058481987</v>
      </c>
      <c r="CO686" s="129">
        <f t="shared" si="192"/>
        <v>18535.8102137926</v>
      </c>
      <c r="CP686" s="111">
        <f t="shared" si="189"/>
        <v>650</v>
      </c>
    </row>
    <row r="687" spans="90:94" x14ac:dyDescent="0.25">
      <c r="CL687" s="129">
        <f t="shared" si="193"/>
        <v>32.090121432628436</v>
      </c>
      <c r="CM687" s="1">
        <f t="shared" si="190"/>
        <v>1266.7132745647018</v>
      </c>
      <c r="CN687" s="1">
        <f t="shared" si="191"/>
        <v>1234.6231531320734</v>
      </c>
      <c r="CO687" s="129">
        <f t="shared" si="192"/>
        <v>17301.187060660526</v>
      </c>
      <c r="CP687" s="111">
        <f t="shared" si="189"/>
        <v>651</v>
      </c>
    </row>
    <row r="688" spans="90:94" x14ac:dyDescent="0.25">
      <c r="CL688" s="129">
        <f t="shared" si="193"/>
        <v>29.952680098768536</v>
      </c>
      <c r="CM688" s="1">
        <f t="shared" si="190"/>
        <v>1266.7132745647018</v>
      </c>
      <c r="CN688" s="1">
        <f t="shared" si="191"/>
        <v>1236.7605944659333</v>
      </c>
      <c r="CO688" s="129">
        <f t="shared" si="192"/>
        <v>16064.426466194593</v>
      </c>
      <c r="CP688" s="111">
        <f t="shared" si="189"/>
        <v>652</v>
      </c>
    </row>
    <row r="689" spans="90:94" x14ac:dyDescent="0.25">
      <c r="CL689" s="129">
        <f t="shared" si="193"/>
        <v>27.811538319599386</v>
      </c>
      <c r="CM689" s="1">
        <f t="shared" si="190"/>
        <v>1266.7132745647018</v>
      </c>
      <c r="CN689" s="1">
        <f t="shared" si="191"/>
        <v>1238.9017362451025</v>
      </c>
      <c r="CO689" s="129">
        <f t="shared" si="192"/>
        <v>14825.524729949489</v>
      </c>
      <c r="CP689" s="111">
        <f t="shared" si="189"/>
        <v>653</v>
      </c>
    </row>
    <row r="690" spans="90:94" x14ac:dyDescent="0.25">
      <c r="CL690" s="129">
        <f t="shared" si="193"/>
        <v>25.66668968872505</v>
      </c>
      <c r="CM690" s="1">
        <f t="shared" si="190"/>
        <v>1266.7132745647018</v>
      </c>
      <c r="CN690" s="1">
        <f t="shared" si="191"/>
        <v>1241.0465848759768</v>
      </c>
      <c r="CO690" s="129">
        <f t="shared" si="192"/>
        <v>13584.478145073514</v>
      </c>
      <c r="CP690" s="111">
        <f t="shared" si="189"/>
        <v>654</v>
      </c>
    </row>
    <row r="691" spans="90:94" x14ac:dyDescent="0.25">
      <c r="CL691" s="129">
        <f t="shared" si="193"/>
        <v>23.518127788658518</v>
      </c>
      <c r="CM691" s="1">
        <f t="shared" si="190"/>
        <v>1266.7132745647018</v>
      </c>
      <c r="CN691" s="1">
        <f t="shared" si="191"/>
        <v>1243.1951467760432</v>
      </c>
      <c r="CO691" s="129">
        <f t="shared" si="192"/>
        <v>12341.282998297471</v>
      </c>
      <c r="CP691" s="111">
        <f t="shared" si="189"/>
        <v>655</v>
      </c>
    </row>
    <row r="692" spans="90:94" x14ac:dyDescent="0.25">
      <c r="CL692" s="129">
        <f t="shared" si="193"/>
        <v>21.365846190802493</v>
      </c>
      <c r="CM692" s="1">
        <f t="shared" si="190"/>
        <v>1266.7132745647018</v>
      </c>
      <c r="CN692" s="1">
        <f t="shared" si="191"/>
        <v>1245.3474283738992</v>
      </c>
      <c r="CO692" s="129">
        <f t="shared" si="192"/>
        <v>11095.935569923571</v>
      </c>
      <c r="CP692" s="111">
        <f t="shared" si="189"/>
        <v>656</v>
      </c>
    </row>
    <row r="693" spans="90:94" x14ac:dyDescent="0.25">
      <c r="CL693" s="129">
        <f t="shared" si="193"/>
        <v>19.209838455430184</v>
      </c>
      <c r="CM693" s="1">
        <f t="shared" si="190"/>
        <v>1266.7132745647018</v>
      </c>
      <c r="CN693" s="1">
        <f t="shared" si="191"/>
        <v>1247.5034361092717</v>
      </c>
      <c r="CO693" s="129">
        <f t="shared" si="192"/>
        <v>9848.4321338143</v>
      </c>
      <c r="CP693" s="111">
        <f t="shared" si="189"/>
        <v>657</v>
      </c>
    </row>
    <row r="694" spans="90:94" x14ac:dyDescent="0.25">
      <c r="CL694" s="129">
        <f t="shared" si="193"/>
        <v>17.050098131666008</v>
      </c>
      <c r="CM694" s="1">
        <f t="shared" si="190"/>
        <v>1266.7132745647018</v>
      </c>
      <c r="CN694" s="1">
        <f t="shared" si="191"/>
        <v>1249.6631764330357</v>
      </c>
      <c r="CO694" s="129">
        <f t="shared" si="192"/>
        <v>8598.768957381264</v>
      </c>
      <c r="CP694" s="111">
        <f t="shared" si="189"/>
        <v>658</v>
      </c>
    </row>
    <row r="695" spans="90:94" x14ac:dyDescent="0.25">
      <c r="CL695" s="129">
        <f t="shared" si="193"/>
        <v>14.886618757466312</v>
      </c>
      <c r="CM695" s="1">
        <f t="shared" si="190"/>
        <v>1266.7132745647018</v>
      </c>
      <c r="CN695" s="1">
        <f t="shared" si="191"/>
        <v>1251.8266558072355</v>
      </c>
      <c r="CO695" s="129">
        <f t="shared" si="192"/>
        <v>7346.9423015740285</v>
      </c>
      <c r="CP695" s="111">
        <f t="shared" si="189"/>
        <v>659</v>
      </c>
    </row>
    <row r="696" spans="90:94" x14ac:dyDescent="0.25">
      <c r="CL696" s="129">
        <f t="shared" si="193"/>
        <v>12.719393859600036</v>
      </c>
      <c r="CM696" s="1">
        <f t="shared" si="190"/>
        <v>1266.7132745647018</v>
      </c>
      <c r="CN696" s="1">
        <f t="shared" si="191"/>
        <v>1253.9938807051017</v>
      </c>
      <c r="CO696" s="129">
        <f t="shared" si="192"/>
        <v>6092.9484208689264</v>
      </c>
      <c r="CP696" s="111">
        <f t="shared" si="189"/>
        <v>660</v>
      </c>
    </row>
    <row r="697" spans="90:94" x14ac:dyDescent="0.25">
      <c r="CL697" s="129">
        <f t="shared" si="193"/>
        <v>10.548416953629328</v>
      </c>
      <c r="CM697" s="1">
        <f t="shared" si="190"/>
        <v>1266.7132745647018</v>
      </c>
      <c r="CN697" s="1">
        <f t="shared" si="191"/>
        <v>1256.1648576110724</v>
      </c>
      <c r="CO697" s="129">
        <f t="shared" si="192"/>
        <v>4836.7835632578535</v>
      </c>
      <c r="CP697" s="111">
        <f t="shared" si="189"/>
        <v>661</v>
      </c>
    </row>
    <row r="698" spans="90:94" x14ac:dyDescent="0.25">
      <c r="CL698" s="129">
        <f t="shared" si="193"/>
        <v>8.3736815438901591</v>
      </c>
      <c r="CM698" s="1">
        <f t="shared" si="190"/>
        <v>1266.7132745647018</v>
      </c>
      <c r="CN698" s="1">
        <f t="shared" si="191"/>
        <v>1258.3395930208117</v>
      </c>
      <c r="CO698" s="129">
        <f t="shared" si="192"/>
        <v>3578.4439702370419</v>
      </c>
      <c r="CP698" s="111">
        <f t="shared" si="189"/>
        <v>662</v>
      </c>
    </row>
    <row r="699" spans="90:94" x14ac:dyDescent="0.25">
      <c r="CL699" s="129">
        <f t="shared" si="193"/>
        <v>6.195181123472878</v>
      </c>
      <c r="CM699" s="1">
        <f t="shared" si="190"/>
        <v>1266.7132745647018</v>
      </c>
      <c r="CN699" s="1">
        <f t="shared" si="191"/>
        <v>1260.518093441229</v>
      </c>
      <c r="CO699" s="129">
        <f t="shared" si="192"/>
        <v>2317.9258767958127</v>
      </c>
      <c r="CP699" s="111">
        <f t="shared" si="189"/>
        <v>663</v>
      </c>
    </row>
    <row r="700" spans="90:94" x14ac:dyDescent="0.25">
      <c r="CL700" s="129">
        <f t="shared" si="193"/>
        <v>4.0129091742027505</v>
      </c>
      <c r="CM700" s="1">
        <f t="shared" si="190"/>
        <v>1266.7132745647018</v>
      </c>
      <c r="CN700" s="1">
        <f t="shared" si="191"/>
        <v>1262.700365390499</v>
      </c>
      <c r="CO700" s="129">
        <f t="shared" si="192"/>
        <v>1055.2255114053137</v>
      </c>
      <c r="CP700" s="111">
        <f t="shared" si="189"/>
        <v>664</v>
      </c>
    </row>
    <row r="701" spans="90:94" x14ac:dyDescent="0.25">
      <c r="CL701" s="129">
        <f t="shared" si="193"/>
        <v>1.8268591666204492</v>
      </c>
      <c r="CM701" s="1">
        <f t="shared" si="190"/>
        <v>1266.7132745647018</v>
      </c>
      <c r="CN701" s="1">
        <f t="shared" si="191"/>
        <v>1264.8864153980815</v>
      </c>
      <c r="CO701" s="129">
        <f t="shared" si="192"/>
        <v>0</v>
      </c>
      <c r="CP701" s="111">
        <f t="shared" si="189"/>
        <v>665</v>
      </c>
    </row>
    <row r="702" spans="90:94" x14ac:dyDescent="0.25">
      <c r="CL702" s="129">
        <f t="shared" si="193"/>
        <v>0</v>
      </c>
      <c r="CM702" s="1">
        <f t="shared" si="190"/>
        <v>1266.7132745647018</v>
      </c>
      <c r="CN702" s="1">
        <f t="shared" si="191"/>
        <v>1266.7132745647018</v>
      </c>
      <c r="CO702" s="129">
        <f t="shared" si="192"/>
        <v>0</v>
      </c>
      <c r="CP702" s="111" t="str">
        <f t="shared" si="189"/>
        <v/>
      </c>
    </row>
    <row r="703" spans="90:94" x14ac:dyDescent="0.25">
      <c r="CL703" s="129">
        <f t="shared" si="193"/>
        <v>0</v>
      </c>
      <c r="CM703" s="1">
        <f t="shared" si="190"/>
        <v>1266.7132745647018</v>
      </c>
      <c r="CN703" s="1">
        <f t="shared" si="191"/>
        <v>1266.7132745647018</v>
      </c>
      <c r="CO703" s="129">
        <f t="shared" si="192"/>
        <v>0</v>
      </c>
      <c r="CP703" s="111" t="str">
        <f t="shared" si="189"/>
        <v/>
      </c>
    </row>
    <row r="704" spans="90:94" x14ac:dyDescent="0.25">
      <c r="CL704" s="129">
        <f t="shared" si="193"/>
        <v>0</v>
      </c>
      <c r="CM704" s="1">
        <f t="shared" si="190"/>
        <v>1266.7132745647018</v>
      </c>
      <c r="CN704" s="1">
        <f t="shared" si="191"/>
        <v>1266.7132745647018</v>
      </c>
      <c r="CO704" s="129">
        <f t="shared" si="192"/>
        <v>0</v>
      </c>
      <c r="CP704" s="111" t="str">
        <f t="shared" si="189"/>
        <v/>
      </c>
    </row>
    <row r="705" spans="90:94" x14ac:dyDescent="0.25">
      <c r="CL705" s="129">
        <f t="shared" si="193"/>
        <v>0</v>
      </c>
      <c r="CM705" s="1">
        <f t="shared" si="190"/>
        <v>1266.7132745647018</v>
      </c>
      <c r="CN705" s="1">
        <f t="shared" si="191"/>
        <v>1266.7132745647018</v>
      </c>
      <c r="CO705" s="129">
        <f t="shared" si="192"/>
        <v>0</v>
      </c>
      <c r="CP705" s="111" t="str">
        <f t="shared" si="189"/>
        <v/>
      </c>
    </row>
    <row r="706" spans="90:94" x14ac:dyDescent="0.25">
      <c r="CL706" s="129">
        <f t="shared" si="193"/>
        <v>0</v>
      </c>
      <c r="CM706" s="1">
        <f t="shared" si="190"/>
        <v>1266.7132745647018</v>
      </c>
      <c r="CN706" s="1">
        <f t="shared" si="191"/>
        <v>1266.7132745647018</v>
      </c>
      <c r="CO706" s="129">
        <f t="shared" si="192"/>
        <v>0</v>
      </c>
      <c r="CP706" s="111" t="str">
        <f t="shared" si="189"/>
        <v/>
      </c>
    </row>
    <row r="707" spans="90:94" x14ac:dyDescent="0.25">
      <c r="CL707" s="129">
        <f t="shared" si="193"/>
        <v>0</v>
      </c>
      <c r="CM707" s="1">
        <f t="shared" si="190"/>
        <v>1266.7132745647018</v>
      </c>
      <c r="CN707" s="1">
        <f t="shared" si="191"/>
        <v>1266.7132745647018</v>
      </c>
      <c r="CO707" s="129">
        <f t="shared" si="192"/>
        <v>0</v>
      </c>
      <c r="CP707" s="111" t="str">
        <f t="shared" si="189"/>
        <v/>
      </c>
    </row>
    <row r="708" spans="90:94" x14ac:dyDescent="0.25">
      <c r="CL708" s="129">
        <f t="shared" si="193"/>
        <v>0</v>
      </c>
      <c r="CM708" s="1">
        <f t="shared" si="190"/>
        <v>1266.7132745647018</v>
      </c>
      <c r="CN708" s="1">
        <f t="shared" si="191"/>
        <v>1266.7132745647018</v>
      </c>
      <c r="CO708" s="129">
        <f t="shared" si="192"/>
        <v>0</v>
      </c>
      <c r="CP708" s="111" t="str">
        <f t="shared" si="189"/>
        <v/>
      </c>
    </row>
    <row r="709" spans="90:94" x14ac:dyDescent="0.25">
      <c r="CL709" s="129">
        <f t="shared" si="193"/>
        <v>0</v>
      </c>
      <c r="CM709" s="1">
        <f t="shared" si="190"/>
        <v>1266.7132745647018</v>
      </c>
      <c r="CN709" s="1">
        <f t="shared" si="191"/>
        <v>1266.7132745647018</v>
      </c>
      <c r="CO709" s="129">
        <f t="shared" si="192"/>
        <v>0</v>
      </c>
      <c r="CP709" s="111" t="str">
        <f t="shared" si="189"/>
        <v/>
      </c>
    </row>
    <row r="710" spans="90:94" x14ac:dyDescent="0.25">
      <c r="CL710" s="129">
        <f t="shared" si="193"/>
        <v>0</v>
      </c>
      <c r="CM710" s="1">
        <f t="shared" si="190"/>
        <v>1266.7132745647018</v>
      </c>
      <c r="CN710" s="1">
        <f t="shared" si="191"/>
        <v>1266.7132745647018</v>
      </c>
      <c r="CO710" s="129">
        <f t="shared" si="192"/>
        <v>0</v>
      </c>
      <c r="CP710" s="111" t="str">
        <f t="shared" si="189"/>
        <v/>
      </c>
    </row>
    <row r="711" spans="90:94" x14ac:dyDescent="0.25">
      <c r="CL711" s="129">
        <f t="shared" si="193"/>
        <v>0</v>
      </c>
      <c r="CM711" s="1">
        <f t="shared" si="190"/>
        <v>1266.7132745647018</v>
      </c>
      <c r="CN711" s="1">
        <f t="shared" si="191"/>
        <v>1266.7132745647018</v>
      </c>
      <c r="CO711" s="129">
        <f t="shared" si="192"/>
        <v>0</v>
      </c>
      <c r="CP711" s="111" t="str">
        <f t="shared" si="189"/>
        <v/>
      </c>
    </row>
    <row r="712" spans="90:94" x14ac:dyDescent="0.25">
      <c r="CL712" s="129">
        <f t="shared" si="193"/>
        <v>0</v>
      </c>
      <c r="CM712" s="1">
        <f t="shared" si="190"/>
        <v>1266.7132745647018</v>
      </c>
      <c r="CN712" s="1">
        <f t="shared" si="191"/>
        <v>1266.7132745647018</v>
      </c>
      <c r="CO712" s="129">
        <f t="shared" si="192"/>
        <v>0</v>
      </c>
      <c r="CP712" s="111" t="str">
        <f t="shared" si="189"/>
        <v/>
      </c>
    </row>
    <row r="713" spans="90:94" x14ac:dyDescent="0.25">
      <c r="CL713" s="129">
        <f t="shared" si="193"/>
        <v>0</v>
      </c>
      <c r="CM713" s="1">
        <f t="shared" si="190"/>
        <v>1266.7132745647018</v>
      </c>
      <c r="CN713" s="1">
        <f t="shared" si="191"/>
        <v>1266.7132745647018</v>
      </c>
      <c r="CO713" s="129">
        <f t="shared" si="192"/>
        <v>0</v>
      </c>
      <c r="CP713" s="111" t="str">
        <f t="shared" si="189"/>
        <v/>
      </c>
    </row>
    <row r="714" spans="90:94" x14ac:dyDescent="0.25">
      <c r="CL714" s="129">
        <f t="shared" si="193"/>
        <v>0</v>
      </c>
      <c r="CM714" s="1">
        <f t="shared" si="190"/>
        <v>1266.7132745647018</v>
      </c>
      <c r="CN714" s="1">
        <f t="shared" si="191"/>
        <v>1266.7132745647018</v>
      </c>
      <c r="CO714" s="129">
        <f t="shared" si="192"/>
        <v>0</v>
      </c>
      <c r="CP714" s="111" t="str">
        <f t="shared" si="189"/>
        <v/>
      </c>
    </row>
    <row r="715" spans="90:94" x14ac:dyDescent="0.25">
      <c r="CL715" s="129">
        <f t="shared" si="193"/>
        <v>0</v>
      </c>
      <c r="CM715" s="1">
        <f t="shared" si="190"/>
        <v>1266.7132745647018</v>
      </c>
      <c r="CN715" s="1">
        <f t="shared" si="191"/>
        <v>1266.7132745647018</v>
      </c>
      <c r="CO715" s="129">
        <f t="shared" si="192"/>
        <v>0</v>
      </c>
      <c r="CP715" s="111" t="str">
        <f t="shared" si="189"/>
        <v/>
      </c>
    </row>
    <row r="716" spans="90:94" x14ac:dyDescent="0.25">
      <c r="CL716" s="129">
        <f t="shared" si="193"/>
        <v>0</v>
      </c>
      <c r="CM716" s="1">
        <f t="shared" si="190"/>
        <v>1266.7132745647018</v>
      </c>
      <c r="CN716" s="1">
        <f t="shared" si="191"/>
        <v>1266.7132745647018</v>
      </c>
      <c r="CO716" s="129">
        <f t="shared" si="192"/>
        <v>0</v>
      </c>
      <c r="CP716" s="111" t="str">
        <f t="shared" si="189"/>
        <v/>
      </c>
    </row>
    <row r="717" spans="90:94" x14ac:dyDescent="0.25">
      <c r="CL717" s="129">
        <f t="shared" si="193"/>
        <v>0</v>
      </c>
      <c r="CM717" s="1">
        <f t="shared" si="190"/>
        <v>1266.7132745647018</v>
      </c>
      <c r="CN717" s="1">
        <f t="shared" si="191"/>
        <v>1266.7132745647018</v>
      </c>
      <c r="CO717" s="129">
        <f t="shared" si="192"/>
        <v>0</v>
      </c>
      <c r="CP717" s="111" t="str">
        <f t="shared" si="189"/>
        <v/>
      </c>
    </row>
    <row r="718" spans="90:94" x14ac:dyDescent="0.25">
      <c r="CL718" s="129">
        <f t="shared" si="193"/>
        <v>0</v>
      </c>
      <c r="CM718" s="1">
        <f t="shared" si="190"/>
        <v>1266.7132745647018</v>
      </c>
      <c r="CN718" s="1">
        <f t="shared" si="191"/>
        <v>1266.7132745647018</v>
      </c>
      <c r="CO718" s="129">
        <f t="shared" si="192"/>
        <v>0</v>
      </c>
      <c r="CP718" s="111" t="str">
        <f t="shared" si="189"/>
        <v/>
      </c>
    </row>
    <row r="719" spans="90:94" x14ac:dyDescent="0.25">
      <c r="CL719" s="129">
        <f t="shared" si="193"/>
        <v>0</v>
      </c>
      <c r="CM719" s="1">
        <f t="shared" si="190"/>
        <v>1266.7132745647018</v>
      </c>
      <c r="CN719" s="1">
        <f t="shared" si="191"/>
        <v>1266.7132745647018</v>
      </c>
      <c r="CO719" s="129">
        <f t="shared" si="192"/>
        <v>0</v>
      </c>
      <c r="CP719" s="111" t="str">
        <f t="shared" si="189"/>
        <v/>
      </c>
    </row>
    <row r="720" spans="90:94" x14ac:dyDescent="0.25">
      <c r="CL720" s="129">
        <f t="shared" si="193"/>
        <v>0</v>
      </c>
      <c r="CM720" s="1">
        <f t="shared" si="190"/>
        <v>1266.7132745647018</v>
      </c>
      <c r="CN720" s="1">
        <f t="shared" si="191"/>
        <v>1266.7132745647018</v>
      </c>
      <c r="CO720" s="129">
        <f t="shared" si="192"/>
        <v>0</v>
      </c>
      <c r="CP720" s="111" t="str">
        <f t="shared" si="189"/>
        <v/>
      </c>
    </row>
    <row r="721" spans="90:94" x14ac:dyDescent="0.25">
      <c r="CL721" s="129">
        <f t="shared" si="193"/>
        <v>0</v>
      </c>
      <c r="CM721" s="1">
        <f t="shared" si="190"/>
        <v>1266.7132745647018</v>
      </c>
      <c r="CN721" s="1">
        <f t="shared" si="191"/>
        <v>1266.7132745647018</v>
      </c>
      <c r="CO721" s="129">
        <f t="shared" si="192"/>
        <v>0</v>
      </c>
      <c r="CP721" s="111" t="str">
        <f t="shared" si="189"/>
        <v/>
      </c>
    </row>
    <row r="722" spans="90:94" x14ac:dyDescent="0.25">
      <c r="CL722" s="129">
        <f t="shared" si="193"/>
        <v>0</v>
      </c>
      <c r="CM722" s="1">
        <f t="shared" si="190"/>
        <v>1266.7132745647018</v>
      </c>
      <c r="CN722" s="1">
        <f t="shared" si="191"/>
        <v>1266.7132745647018</v>
      </c>
      <c r="CO722" s="129">
        <f t="shared" si="192"/>
        <v>0</v>
      </c>
      <c r="CP722" s="111" t="str">
        <f t="shared" si="189"/>
        <v/>
      </c>
    </row>
    <row r="723" spans="90:94" x14ac:dyDescent="0.25">
      <c r="CL723" s="129">
        <f t="shared" si="193"/>
        <v>0</v>
      </c>
      <c r="CM723" s="1">
        <f t="shared" si="190"/>
        <v>1266.7132745647018</v>
      </c>
      <c r="CN723" s="1">
        <f t="shared" si="191"/>
        <v>1266.7132745647018</v>
      </c>
      <c r="CO723" s="129">
        <f t="shared" si="192"/>
        <v>0</v>
      </c>
      <c r="CP723" s="111" t="str">
        <f t="shared" si="189"/>
        <v/>
      </c>
    </row>
    <row r="724" spans="90:94" x14ac:dyDescent="0.25">
      <c r="CL724" s="129">
        <f t="shared" si="193"/>
        <v>0</v>
      </c>
      <c r="CM724" s="1">
        <f t="shared" si="190"/>
        <v>1266.7132745647018</v>
      </c>
      <c r="CN724" s="1">
        <f t="shared" si="191"/>
        <v>1266.7132745647018</v>
      </c>
      <c r="CO724" s="129">
        <f t="shared" si="192"/>
        <v>0</v>
      </c>
      <c r="CP724" s="111" t="str">
        <f t="shared" si="189"/>
        <v/>
      </c>
    </row>
    <row r="725" spans="90:94" x14ac:dyDescent="0.25">
      <c r="CL725" s="129">
        <f t="shared" si="193"/>
        <v>0</v>
      </c>
      <c r="CM725" s="1">
        <f t="shared" si="190"/>
        <v>1266.7132745647018</v>
      </c>
      <c r="CN725" s="1">
        <f t="shared" si="191"/>
        <v>1266.7132745647018</v>
      </c>
      <c r="CO725" s="129">
        <f t="shared" si="192"/>
        <v>0</v>
      </c>
      <c r="CP725" s="111" t="str">
        <f t="shared" si="189"/>
        <v/>
      </c>
    </row>
    <row r="726" spans="90:94" x14ac:dyDescent="0.25">
      <c r="CL726" s="129">
        <f t="shared" si="193"/>
        <v>0</v>
      </c>
      <c r="CM726" s="1">
        <f t="shared" si="190"/>
        <v>1266.7132745647018</v>
      </c>
      <c r="CN726" s="1">
        <f t="shared" si="191"/>
        <v>1266.7132745647018</v>
      </c>
      <c r="CO726" s="129">
        <f t="shared" si="192"/>
        <v>0</v>
      </c>
      <c r="CP726" s="111" t="str">
        <f t="shared" si="189"/>
        <v/>
      </c>
    </row>
    <row r="727" spans="90:94" x14ac:dyDescent="0.25">
      <c r="CL727" s="129">
        <f t="shared" si="193"/>
        <v>0</v>
      </c>
      <c r="CM727" s="1">
        <f t="shared" si="190"/>
        <v>1266.7132745647018</v>
      </c>
      <c r="CN727" s="1">
        <f t="shared" si="191"/>
        <v>1266.7132745647018</v>
      </c>
      <c r="CO727" s="129">
        <f t="shared" si="192"/>
        <v>0</v>
      </c>
      <c r="CP727" s="111" t="str">
        <f t="shared" si="189"/>
        <v/>
      </c>
    </row>
    <row r="728" spans="90:94" x14ac:dyDescent="0.25">
      <c r="CL728" s="129">
        <f t="shared" si="193"/>
        <v>0</v>
      </c>
      <c r="CM728" s="1">
        <f t="shared" si="190"/>
        <v>1266.7132745647018</v>
      </c>
      <c r="CN728" s="1">
        <f t="shared" si="191"/>
        <v>1266.7132745647018</v>
      </c>
      <c r="CO728" s="129">
        <f t="shared" si="192"/>
        <v>0</v>
      </c>
      <c r="CP728" s="111" t="str">
        <f t="shared" si="189"/>
        <v/>
      </c>
    </row>
    <row r="729" spans="90:94" x14ac:dyDescent="0.25">
      <c r="CL729" s="129">
        <f t="shared" si="193"/>
        <v>0</v>
      </c>
      <c r="CM729" s="1">
        <f t="shared" si="190"/>
        <v>1266.7132745647018</v>
      </c>
      <c r="CN729" s="1">
        <f t="shared" si="191"/>
        <v>1266.7132745647018</v>
      </c>
      <c r="CO729" s="129">
        <f t="shared" si="192"/>
        <v>0</v>
      </c>
      <c r="CP729" s="111" t="str">
        <f t="shared" ref="CP729:CP792" si="194">IF(CO728&lt;1,"",CP728+1)</f>
        <v/>
      </c>
    </row>
    <row r="730" spans="90:94" x14ac:dyDescent="0.25">
      <c r="CL730" s="129">
        <f t="shared" si="193"/>
        <v>0</v>
      </c>
      <c r="CM730" s="1">
        <f t="shared" si="190"/>
        <v>1266.7132745647018</v>
      </c>
      <c r="CN730" s="1">
        <f t="shared" si="191"/>
        <v>1266.7132745647018</v>
      </c>
      <c r="CO730" s="129">
        <f t="shared" si="192"/>
        <v>0</v>
      </c>
      <c r="CP730" s="111" t="str">
        <f t="shared" si="194"/>
        <v/>
      </c>
    </row>
    <row r="731" spans="90:94" x14ac:dyDescent="0.25">
      <c r="CL731" s="129">
        <f t="shared" si="193"/>
        <v>0</v>
      </c>
      <c r="CM731" s="1">
        <f t="shared" si="190"/>
        <v>1266.7132745647018</v>
      </c>
      <c r="CN731" s="1">
        <f t="shared" si="191"/>
        <v>1266.7132745647018</v>
      </c>
      <c r="CO731" s="129">
        <f t="shared" si="192"/>
        <v>0</v>
      </c>
      <c r="CP731" s="111" t="str">
        <f t="shared" si="194"/>
        <v/>
      </c>
    </row>
    <row r="732" spans="90:94" x14ac:dyDescent="0.25">
      <c r="CL732" s="129">
        <f t="shared" si="193"/>
        <v>0</v>
      </c>
      <c r="CM732" s="1">
        <f t="shared" si="190"/>
        <v>1266.7132745647018</v>
      </c>
      <c r="CN732" s="1">
        <f t="shared" si="191"/>
        <v>1266.7132745647018</v>
      </c>
      <c r="CO732" s="129">
        <f t="shared" si="192"/>
        <v>0</v>
      </c>
      <c r="CP732" s="111" t="str">
        <f t="shared" si="194"/>
        <v/>
      </c>
    </row>
    <row r="733" spans="90:94" x14ac:dyDescent="0.25">
      <c r="CL733" s="129">
        <f t="shared" si="193"/>
        <v>0</v>
      </c>
      <c r="CM733" s="1">
        <f t="shared" si="190"/>
        <v>1266.7132745647018</v>
      </c>
      <c r="CN733" s="1">
        <f t="shared" si="191"/>
        <v>1266.7132745647018</v>
      </c>
      <c r="CO733" s="129">
        <f t="shared" si="192"/>
        <v>0</v>
      </c>
      <c r="CP733" s="111" t="str">
        <f t="shared" si="194"/>
        <v/>
      </c>
    </row>
    <row r="734" spans="90:94" x14ac:dyDescent="0.25">
      <c r="CL734" s="129">
        <f t="shared" si="193"/>
        <v>0</v>
      </c>
      <c r="CM734" s="1">
        <f t="shared" si="190"/>
        <v>1266.7132745647018</v>
      </c>
      <c r="CN734" s="1">
        <f t="shared" si="191"/>
        <v>1266.7132745647018</v>
      </c>
      <c r="CO734" s="129">
        <f t="shared" si="192"/>
        <v>0</v>
      </c>
      <c r="CP734" s="111" t="str">
        <f t="shared" si="194"/>
        <v/>
      </c>
    </row>
    <row r="735" spans="90:94" x14ac:dyDescent="0.25">
      <c r="CL735" s="129">
        <f t="shared" si="193"/>
        <v>0</v>
      </c>
      <c r="CM735" s="1">
        <f t="shared" si="190"/>
        <v>1266.7132745647018</v>
      </c>
      <c r="CN735" s="1">
        <f t="shared" si="191"/>
        <v>1266.7132745647018</v>
      </c>
      <c r="CO735" s="129">
        <f t="shared" si="192"/>
        <v>0</v>
      </c>
      <c r="CP735" s="111" t="str">
        <f t="shared" si="194"/>
        <v/>
      </c>
    </row>
    <row r="736" spans="90:94" x14ac:dyDescent="0.25">
      <c r="CL736" s="129">
        <f t="shared" si="193"/>
        <v>0</v>
      </c>
      <c r="CM736" s="1">
        <f t="shared" si="190"/>
        <v>1266.7132745647018</v>
      </c>
      <c r="CN736" s="1">
        <f t="shared" si="191"/>
        <v>1266.7132745647018</v>
      </c>
      <c r="CO736" s="129">
        <f t="shared" si="192"/>
        <v>0</v>
      </c>
      <c r="CP736" s="111" t="str">
        <f t="shared" si="194"/>
        <v/>
      </c>
    </row>
    <row r="737" spans="90:94" x14ac:dyDescent="0.25">
      <c r="CL737" s="129">
        <f t="shared" si="193"/>
        <v>0</v>
      </c>
      <c r="CM737" s="1">
        <f t="shared" si="190"/>
        <v>1266.7132745647018</v>
      </c>
      <c r="CN737" s="1">
        <f t="shared" si="191"/>
        <v>1266.7132745647018</v>
      </c>
      <c r="CO737" s="129">
        <f t="shared" si="192"/>
        <v>0</v>
      </c>
      <c r="CP737" s="111" t="str">
        <f t="shared" si="194"/>
        <v/>
      </c>
    </row>
    <row r="738" spans="90:94" x14ac:dyDescent="0.25">
      <c r="CL738" s="129">
        <f t="shared" si="193"/>
        <v>0</v>
      </c>
      <c r="CM738" s="1">
        <f t="shared" si="190"/>
        <v>1266.7132745647018</v>
      </c>
      <c r="CN738" s="1">
        <f t="shared" si="191"/>
        <v>1266.7132745647018</v>
      </c>
      <c r="CO738" s="129">
        <f t="shared" si="192"/>
        <v>0</v>
      </c>
      <c r="CP738" s="111" t="str">
        <f t="shared" si="194"/>
        <v/>
      </c>
    </row>
    <row r="739" spans="90:94" x14ac:dyDescent="0.25">
      <c r="CL739" s="129">
        <f t="shared" si="193"/>
        <v>0</v>
      </c>
      <c r="CM739" s="1">
        <f t="shared" si="190"/>
        <v>1266.7132745647018</v>
      </c>
      <c r="CN739" s="1">
        <f t="shared" si="191"/>
        <v>1266.7132745647018</v>
      </c>
      <c r="CO739" s="129">
        <f t="shared" si="192"/>
        <v>0</v>
      </c>
      <c r="CP739" s="111" t="str">
        <f t="shared" si="194"/>
        <v/>
      </c>
    </row>
    <row r="740" spans="90:94" x14ac:dyDescent="0.25">
      <c r="CL740" s="129">
        <f t="shared" si="193"/>
        <v>0</v>
      </c>
      <c r="CM740" s="1">
        <f t="shared" si="190"/>
        <v>1266.7132745647018</v>
      </c>
      <c r="CN740" s="1">
        <f t="shared" si="191"/>
        <v>1266.7132745647018</v>
      </c>
      <c r="CO740" s="129">
        <f t="shared" si="192"/>
        <v>0</v>
      </c>
      <c r="CP740" s="111" t="str">
        <f t="shared" si="194"/>
        <v/>
      </c>
    </row>
    <row r="741" spans="90:94" x14ac:dyDescent="0.25">
      <c r="CL741" s="129">
        <f t="shared" si="193"/>
        <v>0</v>
      </c>
      <c r="CM741" s="1">
        <f t="shared" si="190"/>
        <v>1266.7132745647018</v>
      </c>
      <c r="CN741" s="1">
        <f t="shared" si="191"/>
        <v>1266.7132745647018</v>
      </c>
      <c r="CO741" s="129">
        <f t="shared" si="192"/>
        <v>0</v>
      </c>
      <c r="CP741" s="111" t="str">
        <f t="shared" si="194"/>
        <v/>
      </c>
    </row>
    <row r="742" spans="90:94" x14ac:dyDescent="0.25">
      <c r="CL742" s="129">
        <f t="shared" si="193"/>
        <v>0</v>
      </c>
      <c r="CM742" s="1">
        <f t="shared" ref="CM742:CM805" si="195">$D$37/2</f>
        <v>1266.7132745647018</v>
      </c>
      <c r="CN742" s="1">
        <f t="shared" ref="CN742:CN801" si="196">CM742-CL742</f>
        <v>1266.7132745647018</v>
      </c>
      <c r="CO742" s="129">
        <f t="shared" ref="CO742:CO801" si="197">IF(CO741-CN742&lt;0,0,CO741-CN742)</f>
        <v>0</v>
      </c>
      <c r="CP742" s="111" t="str">
        <f t="shared" si="194"/>
        <v/>
      </c>
    </row>
    <row r="743" spans="90:94" x14ac:dyDescent="0.25">
      <c r="CL743" s="129">
        <f t="shared" ref="CL743:CL801" si="198">(CO742*($CL$35*13.85))/360</f>
        <v>0</v>
      </c>
      <c r="CM743" s="1">
        <f t="shared" si="195"/>
        <v>1266.7132745647018</v>
      </c>
      <c r="CN743" s="1">
        <f t="shared" si="196"/>
        <v>1266.7132745647018</v>
      </c>
      <c r="CO743" s="129">
        <f t="shared" si="197"/>
        <v>0</v>
      </c>
      <c r="CP743" s="111" t="str">
        <f t="shared" si="194"/>
        <v/>
      </c>
    </row>
    <row r="744" spans="90:94" x14ac:dyDescent="0.25">
      <c r="CL744" s="129">
        <f t="shared" si="198"/>
        <v>0</v>
      </c>
      <c r="CM744" s="1">
        <f t="shared" si="195"/>
        <v>1266.7132745647018</v>
      </c>
      <c r="CN744" s="1">
        <f t="shared" si="196"/>
        <v>1266.7132745647018</v>
      </c>
      <c r="CO744" s="129">
        <f t="shared" si="197"/>
        <v>0</v>
      </c>
      <c r="CP744" s="111" t="str">
        <f t="shared" si="194"/>
        <v/>
      </c>
    </row>
    <row r="745" spans="90:94" x14ac:dyDescent="0.25">
      <c r="CL745" s="129">
        <f t="shared" si="198"/>
        <v>0</v>
      </c>
      <c r="CM745" s="1">
        <f t="shared" si="195"/>
        <v>1266.7132745647018</v>
      </c>
      <c r="CN745" s="1">
        <f t="shared" si="196"/>
        <v>1266.7132745647018</v>
      </c>
      <c r="CO745" s="129">
        <f t="shared" si="197"/>
        <v>0</v>
      </c>
      <c r="CP745" s="111" t="str">
        <f t="shared" si="194"/>
        <v/>
      </c>
    </row>
    <row r="746" spans="90:94" x14ac:dyDescent="0.25">
      <c r="CL746" s="129">
        <f t="shared" si="198"/>
        <v>0</v>
      </c>
      <c r="CM746" s="1">
        <f t="shared" si="195"/>
        <v>1266.7132745647018</v>
      </c>
      <c r="CN746" s="1">
        <f t="shared" si="196"/>
        <v>1266.7132745647018</v>
      </c>
      <c r="CO746" s="129">
        <f t="shared" si="197"/>
        <v>0</v>
      </c>
      <c r="CP746" s="111" t="str">
        <f t="shared" si="194"/>
        <v/>
      </c>
    </row>
    <row r="747" spans="90:94" x14ac:dyDescent="0.25">
      <c r="CL747" s="129">
        <f t="shared" si="198"/>
        <v>0</v>
      </c>
      <c r="CM747" s="1">
        <f t="shared" si="195"/>
        <v>1266.7132745647018</v>
      </c>
      <c r="CN747" s="1">
        <f t="shared" si="196"/>
        <v>1266.7132745647018</v>
      </c>
      <c r="CO747" s="129">
        <f t="shared" si="197"/>
        <v>0</v>
      </c>
      <c r="CP747" s="111" t="str">
        <f t="shared" si="194"/>
        <v/>
      </c>
    </row>
    <row r="748" spans="90:94" x14ac:dyDescent="0.25">
      <c r="CL748" s="129">
        <f t="shared" si="198"/>
        <v>0</v>
      </c>
      <c r="CM748" s="1">
        <f t="shared" si="195"/>
        <v>1266.7132745647018</v>
      </c>
      <c r="CN748" s="1">
        <f t="shared" si="196"/>
        <v>1266.7132745647018</v>
      </c>
      <c r="CO748" s="129">
        <f t="shared" si="197"/>
        <v>0</v>
      </c>
      <c r="CP748" s="111" t="str">
        <f t="shared" si="194"/>
        <v/>
      </c>
    </row>
    <row r="749" spans="90:94" x14ac:dyDescent="0.25">
      <c r="CL749" s="129">
        <f t="shared" si="198"/>
        <v>0</v>
      </c>
      <c r="CM749" s="1">
        <f t="shared" si="195"/>
        <v>1266.7132745647018</v>
      </c>
      <c r="CN749" s="1">
        <f t="shared" si="196"/>
        <v>1266.7132745647018</v>
      </c>
      <c r="CO749" s="129">
        <f t="shared" si="197"/>
        <v>0</v>
      </c>
      <c r="CP749" s="111" t="str">
        <f t="shared" si="194"/>
        <v/>
      </c>
    </row>
    <row r="750" spans="90:94" x14ac:dyDescent="0.25">
      <c r="CL750" s="129">
        <f t="shared" si="198"/>
        <v>0</v>
      </c>
      <c r="CM750" s="1">
        <f t="shared" si="195"/>
        <v>1266.7132745647018</v>
      </c>
      <c r="CN750" s="1">
        <f t="shared" si="196"/>
        <v>1266.7132745647018</v>
      </c>
      <c r="CO750" s="129">
        <f t="shared" si="197"/>
        <v>0</v>
      </c>
      <c r="CP750" s="111" t="str">
        <f t="shared" si="194"/>
        <v/>
      </c>
    </row>
    <row r="751" spans="90:94" x14ac:dyDescent="0.25">
      <c r="CL751" s="129">
        <f t="shared" si="198"/>
        <v>0</v>
      </c>
      <c r="CM751" s="1">
        <f t="shared" si="195"/>
        <v>1266.7132745647018</v>
      </c>
      <c r="CN751" s="1">
        <f t="shared" si="196"/>
        <v>1266.7132745647018</v>
      </c>
      <c r="CO751" s="129">
        <f t="shared" si="197"/>
        <v>0</v>
      </c>
      <c r="CP751" s="111" t="str">
        <f t="shared" si="194"/>
        <v/>
      </c>
    </row>
    <row r="752" spans="90:94" x14ac:dyDescent="0.25">
      <c r="CL752" s="129">
        <f t="shared" si="198"/>
        <v>0</v>
      </c>
      <c r="CM752" s="1">
        <f t="shared" si="195"/>
        <v>1266.7132745647018</v>
      </c>
      <c r="CN752" s="1">
        <f t="shared" si="196"/>
        <v>1266.7132745647018</v>
      </c>
      <c r="CO752" s="129">
        <f t="shared" si="197"/>
        <v>0</v>
      </c>
      <c r="CP752" s="111" t="str">
        <f t="shared" si="194"/>
        <v/>
      </c>
    </row>
    <row r="753" spans="90:94" x14ac:dyDescent="0.25">
      <c r="CL753" s="129">
        <f t="shared" si="198"/>
        <v>0</v>
      </c>
      <c r="CM753" s="1">
        <f t="shared" si="195"/>
        <v>1266.7132745647018</v>
      </c>
      <c r="CN753" s="1">
        <f t="shared" si="196"/>
        <v>1266.7132745647018</v>
      </c>
      <c r="CO753" s="129">
        <f t="shared" si="197"/>
        <v>0</v>
      </c>
      <c r="CP753" s="111" t="str">
        <f t="shared" si="194"/>
        <v/>
      </c>
    </row>
    <row r="754" spans="90:94" x14ac:dyDescent="0.25">
      <c r="CL754" s="129">
        <f t="shared" si="198"/>
        <v>0</v>
      </c>
      <c r="CM754" s="1">
        <f t="shared" si="195"/>
        <v>1266.7132745647018</v>
      </c>
      <c r="CN754" s="1">
        <f t="shared" si="196"/>
        <v>1266.7132745647018</v>
      </c>
      <c r="CO754" s="129">
        <f t="shared" si="197"/>
        <v>0</v>
      </c>
      <c r="CP754" s="111" t="str">
        <f t="shared" si="194"/>
        <v/>
      </c>
    </row>
    <row r="755" spans="90:94" x14ac:dyDescent="0.25">
      <c r="CL755" s="129">
        <f t="shared" si="198"/>
        <v>0</v>
      </c>
      <c r="CM755" s="1">
        <f t="shared" si="195"/>
        <v>1266.7132745647018</v>
      </c>
      <c r="CN755" s="1">
        <f t="shared" si="196"/>
        <v>1266.7132745647018</v>
      </c>
      <c r="CO755" s="129">
        <f t="shared" si="197"/>
        <v>0</v>
      </c>
      <c r="CP755" s="111" t="str">
        <f t="shared" si="194"/>
        <v/>
      </c>
    </row>
    <row r="756" spans="90:94" x14ac:dyDescent="0.25">
      <c r="CL756" s="129">
        <f t="shared" si="198"/>
        <v>0</v>
      </c>
      <c r="CM756" s="1">
        <f t="shared" si="195"/>
        <v>1266.7132745647018</v>
      </c>
      <c r="CN756" s="1">
        <f t="shared" si="196"/>
        <v>1266.7132745647018</v>
      </c>
      <c r="CO756" s="129">
        <f t="shared" si="197"/>
        <v>0</v>
      </c>
      <c r="CP756" s="111" t="str">
        <f t="shared" si="194"/>
        <v/>
      </c>
    </row>
    <row r="757" spans="90:94" x14ac:dyDescent="0.25">
      <c r="CL757" s="129">
        <f t="shared" si="198"/>
        <v>0</v>
      </c>
      <c r="CM757" s="1">
        <f t="shared" si="195"/>
        <v>1266.7132745647018</v>
      </c>
      <c r="CN757" s="1">
        <f t="shared" si="196"/>
        <v>1266.7132745647018</v>
      </c>
      <c r="CO757" s="129">
        <f t="shared" si="197"/>
        <v>0</v>
      </c>
      <c r="CP757" s="111" t="str">
        <f t="shared" si="194"/>
        <v/>
      </c>
    </row>
    <row r="758" spans="90:94" x14ac:dyDescent="0.25">
      <c r="CL758" s="129">
        <f t="shared" si="198"/>
        <v>0</v>
      </c>
      <c r="CM758" s="1">
        <f t="shared" si="195"/>
        <v>1266.7132745647018</v>
      </c>
      <c r="CN758" s="1">
        <f t="shared" si="196"/>
        <v>1266.7132745647018</v>
      </c>
      <c r="CO758" s="129">
        <f t="shared" si="197"/>
        <v>0</v>
      </c>
      <c r="CP758" s="111" t="str">
        <f t="shared" si="194"/>
        <v/>
      </c>
    </row>
    <row r="759" spans="90:94" x14ac:dyDescent="0.25">
      <c r="CL759" s="129">
        <f t="shared" si="198"/>
        <v>0</v>
      </c>
      <c r="CM759" s="1">
        <f t="shared" si="195"/>
        <v>1266.7132745647018</v>
      </c>
      <c r="CN759" s="1">
        <f t="shared" si="196"/>
        <v>1266.7132745647018</v>
      </c>
      <c r="CO759" s="129">
        <f t="shared" si="197"/>
        <v>0</v>
      </c>
      <c r="CP759" s="111" t="str">
        <f t="shared" si="194"/>
        <v/>
      </c>
    </row>
    <row r="760" spans="90:94" x14ac:dyDescent="0.25">
      <c r="CL760" s="129">
        <f t="shared" si="198"/>
        <v>0</v>
      </c>
      <c r="CM760" s="1">
        <f t="shared" si="195"/>
        <v>1266.7132745647018</v>
      </c>
      <c r="CN760" s="1">
        <f t="shared" si="196"/>
        <v>1266.7132745647018</v>
      </c>
      <c r="CO760" s="129">
        <f t="shared" si="197"/>
        <v>0</v>
      </c>
      <c r="CP760" s="111" t="str">
        <f t="shared" si="194"/>
        <v/>
      </c>
    </row>
    <row r="761" spans="90:94" x14ac:dyDescent="0.25">
      <c r="CL761" s="129">
        <f t="shared" si="198"/>
        <v>0</v>
      </c>
      <c r="CM761" s="1">
        <f t="shared" si="195"/>
        <v>1266.7132745647018</v>
      </c>
      <c r="CN761" s="1">
        <f t="shared" si="196"/>
        <v>1266.7132745647018</v>
      </c>
      <c r="CO761" s="129">
        <f t="shared" si="197"/>
        <v>0</v>
      </c>
      <c r="CP761" s="111" t="str">
        <f t="shared" si="194"/>
        <v/>
      </c>
    </row>
    <row r="762" spans="90:94" x14ac:dyDescent="0.25">
      <c r="CL762" s="129">
        <f t="shared" si="198"/>
        <v>0</v>
      </c>
      <c r="CM762" s="1">
        <f t="shared" si="195"/>
        <v>1266.7132745647018</v>
      </c>
      <c r="CN762" s="1">
        <f t="shared" si="196"/>
        <v>1266.7132745647018</v>
      </c>
      <c r="CO762" s="129">
        <f t="shared" si="197"/>
        <v>0</v>
      </c>
      <c r="CP762" s="111" t="str">
        <f t="shared" si="194"/>
        <v/>
      </c>
    </row>
    <row r="763" spans="90:94" x14ac:dyDescent="0.25">
      <c r="CL763" s="129">
        <f t="shared" si="198"/>
        <v>0</v>
      </c>
      <c r="CM763" s="1">
        <f t="shared" si="195"/>
        <v>1266.7132745647018</v>
      </c>
      <c r="CN763" s="1">
        <f t="shared" si="196"/>
        <v>1266.7132745647018</v>
      </c>
      <c r="CO763" s="129">
        <f t="shared" si="197"/>
        <v>0</v>
      </c>
      <c r="CP763" s="111" t="str">
        <f t="shared" si="194"/>
        <v/>
      </c>
    </row>
    <row r="764" spans="90:94" x14ac:dyDescent="0.25">
      <c r="CL764" s="129">
        <f t="shared" si="198"/>
        <v>0</v>
      </c>
      <c r="CM764" s="1">
        <f t="shared" si="195"/>
        <v>1266.7132745647018</v>
      </c>
      <c r="CN764" s="1">
        <f t="shared" si="196"/>
        <v>1266.7132745647018</v>
      </c>
      <c r="CO764" s="129">
        <f t="shared" si="197"/>
        <v>0</v>
      </c>
      <c r="CP764" s="111" t="str">
        <f t="shared" si="194"/>
        <v/>
      </c>
    </row>
    <row r="765" spans="90:94" x14ac:dyDescent="0.25">
      <c r="CL765" s="129">
        <f t="shared" si="198"/>
        <v>0</v>
      </c>
      <c r="CM765" s="1">
        <f t="shared" si="195"/>
        <v>1266.7132745647018</v>
      </c>
      <c r="CN765" s="1">
        <f t="shared" si="196"/>
        <v>1266.7132745647018</v>
      </c>
      <c r="CO765" s="129">
        <f t="shared" si="197"/>
        <v>0</v>
      </c>
      <c r="CP765" s="111" t="str">
        <f t="shared" si="194"/>
        <v/>
      </c>
    </row>
    <row r="766" spans="90:94" x14ac:dyDescent="0.25">
      <c r="CL766" s="129">
        <f t="shared" si="198"/>
        <v>0</v>
      </c>
      <c r="CM766" s="1">
        <f t="shared" si="195"/>
        <v>1266.7132745647018</v>
      </c>
      <c r="CN766" s="1">
        <f t="shared" si="196"/>
        <v>1266.7132745647018</v>
      </c>
      <c r="CO766" s="129">
        <f t="shared" si="197"/>
        <v>0</v>
      </c>
      <c r="CP766" s="111" t="str">
        <f t="shared" si="194"/>
        <v/>
      </c>
    </row>
    <row r="767" spans="90:94" x14ac:dyDescent="0.25">
      <c r="CL767" s="129">
        <f t="shared" si="198"/>
        <v>0</v>
      </c>
      <c r="CM767" s="1">
        <f t="shared" si="195"/>
        <v>1266.7132745647018</v>
      </c>
      <c r="CN767" s="1">
        <f t="shared" si="196"/>
        <v>1266.7132745647018</v>
      </c>
      <c r="CO767" s="129">
        <f t="shared" si="197"/>
        <v>0</v>
      </c>
      <c r="CP767" s="111" t="str">
        <f t="shared" si="194"/>
        <v/>
      </c>
    </row>
    <row r="768" spans="90:94" x14ac:dyDescent="0.25">
      <c r="CL768" s="129">
        <f t="shared" si="198"/>
        <v>0</v>
      </c>
      <c r="CM768" s="1">
        <f t="shared" si="195"/>
        <v>1266.7132745647018</v>
      </c>
      <c r="CN768" s="1">
        <f t="shared" si="196"/>
        <v>1266.7132745647018</v>
      </c>
      <c r="CO768" s="129">
        <f t="shared" si="197"/>
        <v>0</v>
      </c>
      <c r="CP768" s="111" t="str">
        <f t="shared" si="194"/>
        <v/>
      </c>
    </row>
    <row r="769" spans="90:94" x14ac:dyDescent="0.25">
      <c r="CL769" s="129">
        <f t="shared" si="198"/>
        <v>0</v>
      </c>
      <c r="CM769" s="1">
        <f t="shared" si="195"/>
        <v>1266.7132745647018</v>
      </c>
      <c r="CN769" s="1">
        <f t="shared" si="196"/>
        <v>1266.7132745647018</v>
      </c>
      <c r="CO769" s="129">
        <f t="shared" si="197"/>
        <v>0</v>
      </c>
      <c r="CP769" s="111" t="str">
        <f t="shared" si="194"/>
        <v/>
      </c>
    </row>
    <row r="770" spans="90:94" x14ac:dyDescent="0.25">
      <c r="CL770" s="129">
        <f t="shared" si="198"/>
        <v>0</v>
      </c>
      <c r="CM770" s="1">
        <f t="shared" si="195"/>
        <v>1266.7132745647018</v>
      </c>
      <c r="CN770" s="1">
        <f t="shared" si="196"/>
        <v>1266.7132745647018</v>
      </c>
      <c r="CO770" s="129">
        <f t="shared" si="197"/>
        <v>0</v>
      </c>
      <c r="CP770" s="111" t="str">
        <f t="shared" si="194"/>
        <v/>
      </c>
    </row>
    <row r="771" spans="90:94" x14ac:dyDescent="0.25">
      <c r="CL771" s="129">
        <f t="shared" si="198"/>
        <v>0</v>
      </c>
      <c r="CM771" s="1">
        <f t="shared" si="195"/>
        <v>1266.7132745647018</v>
      </c>
      <c r="CN771" s="1">
        <f t="shared" si="196"/>
        <v>1266.7132745647018</v>
      </c>
      <c r="CO771" s="129">
        <f t="shared" si="197"/>
        <v>0</v>
      </c>
      <c r="CP771" s="111" t="str">
        <f t="shared" si="194"/>
        <v/>
      </c>
    </row>
    <row r="772" spans="90:94" x14ac:dyDescent="0.25">
      <c r="CL772" s="129">
        <f t="shared" si="198"/>
        <v>0</v>
      </c>
      <c r="CM772" s="1">
        <f t="shared" si="195"/>
        <v>1266.7132745647018</v>
      </c>
      <c r="CN772" s="1">
        <f t="shared" si="196"/>
        <v>1266.7132745647018</v>
      </c>
      <c r="CO772" s="129">
        <f t="shared" si="197"/>
        <v>0</v>
      </c>
      <c r="CP772" s="111" t="str">
        <f t="shared" si="194"/>
        <v/>
      </c>
    </row>
    <row r="773" spans="90:94" x14ac:dyDescent="0.25">
      <c r="CL773" s="129">
        <f t="shared" si="198"/>
        <v>0</v>
      </c>
      <c r="CM773" s="1">
        <f t="shared" si="195"/>
        <v>1266.7132745647018</v>
      </c>
      <c r="CN773" s="1">
        <f t="shared" si="196"/>
        <v>1266.7132745647018</v>
      </c>
      <c r="CO773" s="129">
        <f t="shared" si="197"/>
        <v>0</v>
      </c>
      <c r="CP773" s="111" t="str">
        <f t="shared" si="194"/>
        <v/>
      </c>
    </row>
    <row r="774" spans="90:94" x14ac:dyDescent="0.25">
      <c r="CL774" s="129">
        <f t="shared" si="198"/>
        <v>0</v>
      </c>
      <c r="CM774" s="1">
        <f t="shared" si="195"/>
        <v>1266.7132745647018</v>
      </c>
      <c r="CN774" s="1">
        <f t="shared" si="196"/>
        <v>1266.7132745647018</v>
      </c>
      <c r="CO774" s="129">
        <f t="shared" si="197"/>
        <v>0</v>
      </c>
      <c r="CP774" s="111" t="str">
        <f t="shared" si="194"/>
        <v/>
      </c>
    </row>
    <row r="775" spans="90:94" x14ac:dyDescent="0.25">
      <c r="CL775" s="129">
        <f t="shared" si="198"/>
        <v>0</v>
      </c>
      <c r="CM775" s="1">
        <f t="shared" si="195"/>
        <v>1266.7132745647018</v>
      </c>
      <c r="CN775" s="1">
        <f t="shared" si="196"/>
        <v>1266.7132745647018</v>
      </c>
      <c r="CO775" s="129">
        <f t="shared" si="197"/>
        <v>0</v>
      </c>
      <c r="CP775" s="111" t="str">
        <f t="shared" si="194"/>
        <v/>
      </c>
    </row>
    <row r="776" spans="90:94" x14ac:dyDescent="0.25">
      <c r="CL776" s="129">
        <f t="shared" si="198"/>
        <v>0</v>
      </c>
      <c r="CM776" s="1">
        <f t="shared" si="195"/>
        <v>1266.7132745647018</v>
      </c>
      <c r="CN776" s="1">
        <f t="shared" si="196"/>
        <v>1266.7132745647018</v>
      </c>
      <c r="CO776" s="129">
        <f t="shared" si="197"/>
        <v>0</v>
      </c>
      <c r="CP776" s="111" t="str">
        <f t="shared" si="194"/>
        <v/>
      </c>
    </row>
    <row r="777" spans="90:94" x14ac:dyDescent="0.25">
      <c r="CL777" s="129">
        <f t="shared" si="198"/>
        <v>0</v>
      </c>
      <c r="CM777" s="1">
        <f t="shared" si="195"/>
        <v>1266.7132745647018</v>
      </c>
      <c r="CN777" s="1">
        <f t="shared" si="196"/>
        <v>1266.7132745647018</v>
      </c>
      <c r="CO777" s="129">
        <f t="shared" si="197"/>
        <v>0</v>
      </c>
      <c r="CP777" s="111" t="str">
        <f t="shared" si="194"/>
        <v/>
      </c>
    </row>
    <row r="778" spans="90:94" x14ac:dyDescent="0.25">
      <c r="CL778" s="129">
        <f t="shared" si="198"/>
        <v>0</v>
      </c>
      <c r="CM778" s="1">
        <f t="shared" si="195"/>
        <v>1266.7132745647018</v>
      </c>
      <c r="CN778" s="1">
        <f t="shared" si="196"/>
        <v>1266.7132745647018</v>
      </c>
      <c r="CO778" s="129">
        <f t="shared" si="197"/>
        <v>0</v>
      </c>
      <c r="CP778" s="111" t="str">
        <f t="shared" si="194"/>
        <v/>
      </c>
    </row>
    <row r="779" spans="90:94" x14ac:dyDescent="0.25">
      <c r="CL779" s="129">
        <f t="shared" si="198"/>
        <v>0</v>
      </c>
      <c r="CM779" s="1">
        <f t="shared" si="195"/>
        <v>1266.7132745647018</v>
      </c>
      <c r="CN779" s="1">
        <f t="shared" si="196"/>
        <v>1266.7132745647018</v>
      </c>
      <c r="CO779" s="129">
        <f t="shared" si="197"/>
        <v>0</v>
      </c>
      <c r="CP779" s="111" t="str">
        <f t="shared" si="194"/>
        <v/>
      </c>
    </row>
    <row r="780" spans="90:94" x14ac:dyDescent="0.25">
      <c r="CL780" s="129">
        <f t="shared" si="198"/>
        <v>0</v>
      </c>
      <c r="CM780" s="1">
        <f t="shared" si="195"/>
        <v>1266.7132745647018</v>
      </c>
      <c r="CN780" s="1">
        <f t="shared" si="196"/>
        <v>1266.7132745647018</v>
      </c>
      <c r="CO780" s="129">
        <f t="shared" si="197"/>
        <v>0</v>
      </c>
      <c r="CP780" s="111" t="str">
        <f t="shared" si="194"/>
        <v/>
      </c>
    </row>
    <row r="781" spans="90:94" x14ac:dyDescent="0.25">
      <c r="CL781" s="129">
        <f t="shared" si="198"/>
        <v>0</v>
      </c>
      <c r="CM781" s="1">
        <f t="shared" si="195"/>
        <v>1266.7132745647018</v>
      </c>
      <c r="CN781" s="1">
        <f t="shared" si="196"/>
        <v>1266.7132745647018</v>
      </c>
      <c r="CO781" s="129">
        <f t="shared" si="197"/>
        <v>0</v>
      </c>
      <c r="CP781" s="111" t="str">
        <f t="shared" si="194"/>
        <v/>
      </c>
    </row>
    <row r="782" spans="90:94" x14ac:dyDescent="0.25">
      <c r="CL782" s="129">
        <f t="shared" si="198"/>
        <v>0</v>
      </c>
      <c r="CM782" s="1">
        <f t="shared" si="195"/>
        <v>1266.7132745647018</v>
      </c>
      <c r="CN782" s="1">
        <f t="shared" si="196"/>
        <v>1266.7132745647018</v>
      </c>
      <c r="CO782" s="129">
        <f t="shared" si="197"/>
        <v>0</v>
      </c>
      <c r="CP782" s="111" t="str">
        <f t="shared" si="194"/>
        <v/>
      </c>
    </row>
    <row r="783" spans="90:94" x14ac:dyDescent="0.25">
      <c r="CL783" s="129">
        <f t="shared" si="198"/>
        <v>0</v>
      </c>
      <c r="CM783" s="1">
        <f t="shared" si="195"/>
        <v>1266.7132745647018</v>
      </c>
      <c r="CN783" s="1">
        <f t="shared" si="196"/>
        <v>1266.7132745647018</v>
      </c>
      <c r="CO783" s="129">
        <f t="shared" si="197"/>
        <v>0</v>
      </c>
      <c r="CP783" s="111" t="str">
        <f t="shared" si="194"/>
        <v/>
      </c>
    </row>
    <row r="784" spans="90:94" x14ac:dyDescent="0.25">
      <c r="CL784" s="129">
        <f t="shared" si="198"/>
        <v>0</v>
      </c>
      <c r="CM784" s="1">
        <f t="shared" si="195"/>
        <v>1266.7132745647018</v>
      </c>
      <c r="CN784" s="1">
        <f t="shared" si="196"/>
        <v>1266.7132745647018</v>
      </c>
      <c r="CO784" s="129">
        <f t="shared" si="197"/>
        <v>0</v>
      </c>
      <c r="CP784" s="111" t="str">
        <f t="shared" si="194"/>
        <v/>
      </c>
    </row>
    <row r="785" spans="90:94" x14ac:dyDescent="0.25">
      <c r="CL785" s="129">
        <f t="shared" si="198"/>
        <v>0</v>
      </c>
      <c r="CM785" s="1">
        <f t="shared" si="195"/>
        <v>1266.7132745647018</v>
      </c>
      <c r="CN785" s="1">
        <f t="shared" si="196"/>
        <v>1266.7132745647018</v>
      </c>
      <c r="CO785" s="129">
        <f t="shared" si="197"/>
        <v>0</v>
      </c>
      <c r="CP785" s="111" t="str">
        <f t="shared" si="194"/>
        <v/>
      </c>
    </row>
    <row r="786" spans="90:94" x14ac:dyDescent="0.25">
      <c r="CL786" s="129">
        <f t="shared" si="198"/>
        <v>0</v>
      </c>
      <c r="CM786" s="1">
        <f t="shared" si="195"/>
        <v>1266.7132745647018</v>
      </c>
      <c r="CN786" s="1">
        <f t="shared" si="196"/>
        <v>1266.7132745647018</v>
      </c>
      <c r="CO786" s="129">
        <f t="shared" si="197"/>
        <v>0</v>
      </c>
      <c r="CP786" s="111" t="str">
        <f t="shared" si="194"/>
        <v/>
      </c>
    </row>
    <row r="787" spans="90:94" x14ac:dyDescent="0.25">
      <c r="CL787" s="129">
        <f t="shared" si="198"/>
        <v>0</v>
      </c>
      <c r="CM787" s="1">
        <f t="shared" si="195"/>
        <v>1266.7132745647018</v>
      </c>
      <c r="CN787" s="1">
        <f t="shared" si="196"/>
        <v>1266.7132745647018</v>
      </c>
      <c r="CO787" s="129">
        <f t="shared" si="197"/>
        <v>0</v>
      </c>
      <c r="CP787" s="111" t="str">
        <f t="shared" si="194"/>
        <v/>
      </c>
    </row>
    <row r="788" spans="90:94" x14ac:dyDescent="0.25">
      <c r="CL788" s="129">
        <f t="shared" si="198"/>
        <v>0</v>
      </c>
      <c r="CM788" s="1">
        <f t="shared" si="195"/>
        <v>1266.7132745647018</v>
      </c>
      <c r="CN788" s="1">
        <f t="shared" si="196"/>
        <v>1266.7132745647018</v>
      </c>
      <c r="CO788" s="129">
        <f t="shared" si="197"/>
        <v>0</v>
      </c>
      <c r="CP788" s="111" t="str">
        <f t="shared" si="194"/>
        <v/>
      </c>
    </row>
    <row r="789" spans="90:94" x14ac:dyDescent="0.25">
      <c r="CL789" s="129">
        <f t="shared" si="198"/>
        <v>0</v>
      </c>
      <c r="CM789" s="1">
        <f t="shared" si="195"/>
        <v>1266.7132745647018</v>
      </c>
      <c r="CN789" s="1">
        <f t="shared" si="196"/>
        <v>1266.7132745647018</v>
      </c>
      <c r="CO789" s="129">
        <f t="shared" si="197"/>
        <v>0</v>
      </c>
      <c r="CP789" s="111" t="str">
        <f t="shared" si="194"/>
        <v/>
      </c>
    </row>
    <row r="790" spans="90:94" x14ac:dyDescent="0.25">
      <c r="CL790" s="129">
        <f t="shared" si="198"/>
        <v>0</v>
      </c>
      <c r="CM790" s="1">
        <f t="shared" si="195"/>
        <v>1266.7132745647018</v>
      </c>
      <c r="CN790" s="1">
        <f t="shared" si="196"/>
        <v>1266.7132745647018</v>
      </c>
      <c r="CO790" s="129">
        <f t="shared" si="197"/>
        <v>0</v>
      </c>
      <c r="CP790" s="111" t="str">
        <f t="shared" si="194"/>
        <v/>
      </c>
    </row>
    <row r="791" spans="90:94" x14ac:dyDescent="0.25">
      <c r="CL791" s="129">
        <f t="shared" si="198"/>
        <v>0</v>
      </c>
      <c r="CM791" s="1">
        <f t="shared" si="195"/>
        <v>1266.7132745647018</v>
      </c>
      <c r="CN791" s="1">
        <f t="shared" si="196"/>
        <v>1266.7132745647018</v>
      </c>
      <c r="CO791" s="129">
        <f t="shared" si="197"/>
        <v>0</v>
      </c>
      <c r="CP791" s="111" t="str">
        <f t="shared" si="194"/>
        <v/>
      </c>
    </row>
    <row r="792" spans="90:94" x14ac:dyDescent="0.25">
      <c r="CL792" s="129">
        <f t="shared" si="198"/>
        <v>0</v>
      </c>
      <c r="CM792" s="1">
        <f t="shared" si="195"/>
        <v>1266.7132745647018</v>
      </c>
      <c r="CN792" s="1">
        <f t="shared" si="196"/>
        <v>1266.7132745647018</v>
      </c>
      <c r="CO792" s="129">
        <f t="shared" si="197"/>
        <v>0</v>
      </c>
      <c r="CP792" s="111" t="str">
        <f t="shared" si="194"/>
        <v/>
      </c>
    </row>
    <row r="793" spans="90:94" x14ac:dyDescent="0.25">
      <c r="CL793" s="129">
        <f t="shared" si="198"/>
        <v>0</v>
      </c>
      <c r="CM793" s="1">
        <f t="shared" si="195"/>
        <v>1266.7132745647018</v>
      </c>
      <c r="CN793" s="1">
        <f t="shared" si="196"/>
        <v>1266.7132745647018</v>
      </c>
      <c r="CO793" s="129">
        <f t="shared" si="197"/>
        <v>0</v>
      </c>
      <c r="CP793" s="111" t="str">
        <f t="shared" ref="CP793:CP801" si="199">IF(CO792&lt;1,"",CP792+1)</f>
        <v/>
      </c>
    </row>
    <row r="794" spans="90:94" x14ac:dyDescent="0.25">
      <c r="CL794" s="129">
        <f t="shared" si="198"/>
        <v>0</v>
      </c>
      <c r="CM794" s="1">
        <f t="shared" si="195"/>
        <v>1266.7132745647018</v>
      </c>
      <c r="CN794" s="1">
        <f t="shared" si="196"/>
        <v>1266.7132745647018</v>
      </c>
      <c r="CO794" s="129">
        <f t="shared" si="197"/>
        <v>0</v>
      </c>
      <c r="CP794" s="111" t="str">
        <f t="shared" si="199"/>
        <v/>
      </c>
    </row>
    <row r="795" spans="90:94" x14ac:dyDescent="0.25">
      <c r="CL795" s="129">
        <f t="shared" si="198"/>
        <v>0</v>
      </c>
      <c r="CM795" s="1">
        <f t="shared" si="195"/>
        <v>1266.7132745647018</v>
      </c>
      <c r="CN795" s="1">
        <f t="shared" si="196"/>
        <v>1266.7132745647018</v>
      </c>
      <c r="CO795" s="129">
        <f t="shared" si="197"/>
        <v>0</v>
      </c>
      <c r="CP795" s="111" t="str">
        <f t="shared" si="199"/>
        <v/>
      </c>
    </row>
    <row r="796" spans="90:94" x14ac:dyDescent="0.25">
      <c r="CL796" s="129">
        <f t="shared" si="198"/>
        <v>0</v>
      </c>
      <c r="CM796" s="1">
        <f t="shared" si="195"/>
        <v>1266.7132745647018</v>
      </c>
      <c r="CN796" s="1">
        <f t="shared" si="196"/>
        <v>1266.7132745647018</v>
      </c>
      <c r="CO796" s="129">
        <f t="shared" si="197"/>
        <v>0</v>
      </c>
      <c r="CP796" s="111" t="str">
        <f t="shared" si="199"/>
        <v/>
      </c>
    </row>
    <row r="797" spans="90:94" x14ac:dyDescent="0.25">
      <c r="CL797" s="129">
        <f t="shared" si="198"/>
        <v>0</v>
      </c>
      <c r="CM797" s="1">
        <f t="shared" si="195"/>
        <v>1266.7132745647018</v>
      </c>
      <c r="CN797" s="1">
        <f t="shared" si="196"/>
        <v>1266.7132745647018</v>
      </c>
      <c r="CO797" s="129">
        <f t="shared" si="197"/>
        <v>0</v>
      </c>
      <c r="CP797" s="111" t="str">
        <f t="shared" si="199"/>
        <v/>
      </c>
    </row>
    <row r="798" spans="90:94" x14ac:dyDescent="0.25">
      <c r="CL798" s="129">
        <f t="shared" si="198"/>
        <v>0</v>
      </c>
      <c r="CM798" s="1">
        <f t="shared" si="195"/>
        <v>1266.7132745647018</v>
      </c>
      <c r="CN798" s="1">
        <f t="shared" si="196"/>
        <v>1266.7132745647018</v>
      </c>
      <c r="CO798" s="129">
        <f t="shared" si="197"/>
        <v>0</v>
      </c>
      <c r="CP798" s="111" t="str">
        <f t="shared" si="199"/>
        <v/>
      </c>
    </row>
    <row r="799" spans="90:94" x14ac:dyDescent="0.25">
      <c r="CL799" s="129">
        <f t="shared" si="198"/>
        <v>0</v>
      </c>
      <c r="CM799" s="1">
        <f t="shared" si="195"/>
        <v>1266.7132745647018</v>
      </c>
      <c r="CN799" s="1">
        <f t="shared" si="196"/>
        <v>1266.7132745647018</v>
      </c>
      <c r="CO799" s="129">
        <f t="shared" si="197"/>
        <v>0</v>
      </c>
      <c r="CP799" s="111" t="str">
        <f t="shared" si="199"/>
        <v/>
      </c>
    </row>
    <row r="800" spans="90:94" x14ac:dyDescent="0.25">
      <c r="CL800" s="129">
        <f t="shared" si="198"/>
        <v>0</v>
      </c>
      <c r="CM800" s="1">
        <f t="shared" si="195"/>
        <v>1266.7132745647018</v>
      </c>
      <c r="CN800" s="1">
        <f t="shared" si="196"/>
        <v>1266.7132745647018</v>
      </c>
      <c r="CO800" s="129">
        <f t="shared" si="197"/>
        <v>0</v>
      </c>
      <c r="CP800" s="111" t="str">
        <f t="shared" si="199"/>
        <v/>
      </c>
    </row>
    <row r="801" spans="90:94" x14ac:dyDescent="0.25">
      <c r="CL801" s="129">
        <f t="shared" si="198"/>
        <v>0</v>
      </c>
      <c r="CM801" s="1">
        <f t="shared" si="195"/>
        <v>1266.7132745647018</v>
      </c>
      <c r="CN801" s="1">
        <f t="shared" si="196"/>
        <v>1266.7132745647018</v>
      </c>
      <c r="CO801" s="129">
        <f t="shared" si="197"/>
        <v>0</v>
      </c>
      <c r="CP801" s="111" t="str">
        <f t="shared" si="199"/>
        <v/>
      </c>
    </row>
    <row r="802" spans="90:94" x14ac:dyDescent="0.25">
      <c r="CL802" s="129">
        <f t="shared" ref="CL802:CL816" si="200">(CO801*($CL$35*13.85))/360</f>
        <v>0</v>
      </c>
      <c r="CM802" s="1">
        <f t="shared" si="195"/>
        <v>1266.7132745647018</v>
      </c>
      <c r="CN802" s="1">
        <f t="shared" ref="CN802:CN816" si="201">CM802-CL802</f>
        <v>1266.7132745647018</v>
      </c>
      <c r="CO802" s="129">
        <f t="shared" ref="CO802:CO816" si="202">IF(CO801-CN802&lt;0,0,CO801-CN802)</f>
        <v>0</v>
      </c>
    </row>
    <row r="803" spans="90:94" x14ac:dyDescent="0.25">
      <c r="CL803" s="129">
        <f t="shared" si="200"/>
        <v>0</v>
      </c>
      <c r="CM803" s="1">
        <f t="shared" si="195"/>
        <v>1266.7132745647018</v>
      </c>
      <c r="CN803" s="1">
        <f t="shared" si="201"/>
        <v>1266.7132745647018</v>
      </c>
      <c r="CO803" s="129">
        <f t="shared" si="202"/>
        <v>0</v>
      </c>
    </row>
    <row r="804" spans="90:94" x14ac:dyDescent="0.25">
      <c r="CL804" s="129">
        <f t="shared" si="200"/>
        <v>0</v>
      </c>
      <c r="CM804" s="1">
        <f t="shared" si="195"/>
        <v>1266.7132745647018</v>
      </c>
      <c r="CN804" s="1">
        <f t="shared" si="201"/>
        <v>1266.7132745647018</v>
      </c>
      <c r="CO804" s="129">
        <f t="shared" si="202"/>
        <v>0</v>
      </c>
    </row>
    <row r="805" spans="90:94" x14ac:dyDescent="0.25">
      <c r="CL805" s="129">
        <f t="shared" si="200"/>
        <v>0</v>
      </c>
      <c r="CM805" s="1">
        <f t="shared" si="195"/>
        <v>1266.7132745647018</v>
      </c>
      <c r="CN805" s="1">
        <f t="shared" si="201"/>
        <v>1266.7132745647018</v>
      </c>
      <c r="CO805" s="129">
        <f t="shared" si="202"/>
        <v>0</v>
      </c>
    </row>
    <row r="806" spans="90:94" x14ac:dyDescent="0.25">
      <c r="CL806" s="129">
        <f t="shared" si="200"/>
        <v>0</v>
      </c>
      <c r="CM806" s="1">
        <f t="shared" ref="CM806:CM816" si="203">$D$37/2</f>
        <v>1266.7132745647018</v>
      </c>
      <c r="CN806" s="1">
        <f t="shared" si="201"/>
        <v>1266.7132745647018</v>
      </c>
      <c r="CO806" s="129">
        <f t="shared" si="202"/>
        <v>0</v>
      </c>
    </row>
    <row r="807" spans="90:94" x14ac:dyDescent="0.25">
      <c r="CL807" s="129">
        <f t="shared" si="200"/>
        <v>0</v>
      </c>
      <c r="CM807" s="1">
        <f t="shared" si="203"/>
        <v>1266.7132745647018</v>
      </c>
      <c r="CN807" s="1">
        <f t="shared" si="201"/>
        <v>1266.7132745647018</v>
      </c>
      <c r="CO807" s="129">
        <f t="shared" si="202"/>
        <v>0</v>
      </c>
    </row>
    <row r="808" spans="90:94" x14ac:dyDescent="0.25">
      <c r="CL808" s="129">
        <f t="shared" si="200"/>
        <v>0</v>
      </c>
      <c r="CM808" s="1">
        <f t="shared" si="203"/>
        <v>1266.7132745647018</v>
      </c>
      <c r="CN808" s="1">
        <f t="shared" si="201"/>
        <v>1266.7132745647018</v>
      </c>
      <c r="CO808" s="129">
        <f t="shared" si="202"/>
        <v>0</v>
      </c>
    </row>
    <row r="809" spans="90:94" x14ac:dyDescent="0.25">
      <c r="CL809" s="129">
        <f t="shared" si="200"/>
        <v>0</v>
      </c>
      <c r="CM809" s="1">
        <f t="shared" si="203"/>
        <v>1266.7132745647018</v>
      </c>
      <c r="CN809" s="1">
        <f t="shared" si="201"/>
        <v>1266.7132745647018</v>
      </c>
      <c r="CO809" s="129">
        <f t="shared" si="202"/>
        <v>0</v>
      </c>
    </row>
    <row r="810" spans="90:94" x14ac:dyDescent="0.25">
      <c r="CL810" s="129">
        <f t="shared" si="200"/>
        <v>0</v>
      </c>
      <c r="CM810" s="1">
        <f t="shared" si="203"/>
        <v>1266.7132745647018</v>
      </c>
      <c r="CN810" s="1">
        <f t="shared" si="201"/>
        <v>1266.7132745647018</v>
      </c>
      <c r="CO810" s="129">
        <f t="shared" si="202"/>
        <v>0</v>
      </c>
    </row>
    <row r="811" spans="90:94" x14ac:dyDescent="0.25">
      <c r="CL811" s="129">
        <f t="shared" si="200"/>
        <v>0</v>
      </c>
      <c r="CM811" s="1">
        <f t="shared" si="203"/>
        <v>1266.7132745647018</v>
      </c>
      <c r="CN811" s="1">
        <f t="shared" si="201"/>
        <v>1266.7132745647018</v>
      </c>
      <c r="CO811" s="129">
        <f t="shared" si="202"/>
        <v>0</v>
      </c>
    </row>
    <row r="812" spans="90:94" x14ac:dyDescent="0.25">
      <c r="CL812" s="129">
        <f t="shared" si="200"/>
        <v>0</v>
      </c>
      <c r="CM812" s="1">
        <f t="shared" si="203"/>
        <v>1266.7132745647018</v>
      </c>
      <c r="CN812" s="1">
        <f t="shared" si="201"/>
        <v>1266.7132745647018</v>
      </c>
      <c r="CO812" s="129">
        <f t="shared" si="202"/>
        <v>0</v>
      </c>
    </row>
    <row r="813" spans="90:94" x14ac:dyDescent="0.25">
      <c r="CL813" s="129">
        <f t="shared" si="200"/>
        <v>0</v>
      </c>
      <c r="CM813" s="1">
        <f t="shared" si="203"/>
        <v>1266.7132745647018</v>
      </c>
      <c r="CN813" s="1">
        <f t="shared" si="201"/>
        <v>1266.7132745647018</v>
      </c>
      <c r="CO813" s="129">
        <f t="shared" si="202"/>
        <v>0</v>
      </c>
    </row>
    <row r="814" spans="90:94" x14ac:dyDescent="0.25">
      <c r="CL814" s="129">
        <f t="shared" si="200"/>
        <v>0</v>
      </c>
      <c r="CM814" s="1">
        <f t="shared" si="203"/>
        <v>1266.7132745647018</v>
      </c>
      <c r="CN814" s="1">
        <f t="shared" si="201"/>
        <v>1266.7132745647018</v>
      </c>
      <c r="CO814" s="129">
        <f t="shared" si="202"/>
        <v>0</v>
      </c>
    </row>
    <row r="815" spans="90:94" x14ac:dyDescent="0.25">
      <c r="CL815" s="129">
        <f t="shared" si="200"/>
        <v>0</v>
      </c>
      <c r="CM815" s="1">
        <f t="shared" si="203"/>
        <v>1266.7132745647018</v>
      </c>
      <c r="CN815" s="1">
        <f t="shared" si="201"/>
        <v>1266.7132745647018</v>
      </c>
      <c r="CO815" s="129">
        <f t="shared" si="202"/>
        <v>0</v>
      </c>
    </row>
    <row r="816" spans="90:94" x14ac:dyDescent="0.25">
      <c r="CL816" s="129">
        <f t="shared" si="200"/>
        <v>0</v>
      </c>
      <c r="CM816" s="1">
        <f t="shared" si="203"/>
        <v>1266.7132745647018</v>
      </c>
      <c r="CN816" s="1">
        <f t="shared" si="201"/>
        <v>1266.7132745647018</v>
      </c>
      <c r="CO816" s="129">
        <f t="shared" si="202"/>
        <v>0</v>
      </c>
    </row>
  </sheetData>
  <sheetProtection password="C685" sheet="1" selectLockedCells="1"/>
  <mergeCells count="62">
    <mergeCell ref="G5:I5"/>
    <mergeCell ref="G9:H9"/>
    <mergeCell ref="A31:C31"/>
    <mergeCell ref="B18:D18"/>
    <mergeCell ref="G8:H8"/>
    <mergeCell ref="G21:H21"/>
    <mergeCell ref="G20:H20"/>
    <mergeCell ref="B5:E5"/>
    <mergeCell ref="G7:H7"/>
    <mergeCell ref="G6:H6"/>
    <mergeCell ref="C6:D6"/>
    <mergeCell ref="B7:D7"/>
    <mergeCell ref="B9:D9"/>
    <mergeCell ref="B12:D12"/>
    <mergeCell ref="B13:D13"/>
    <mergeCell ref="B14:D14"/>
    <mergeCell ref="A35:A36"/>
    <mergeCell ref="B17:E17"/>
    <mergeCell ref="B11:E11"/>
    <mergeCell ref="B15:D15"/>
    <mergeCell ref="B19:D19"/>
    <mergeCell ref="B21:D21"/>
    <mergeCell ref="G11:I11"/>
    <mergeCell ref="G14:H14"/>
    <mergeCell ref="B20:D20"/>
    <mergeCell ref="G13:H13"/>
    <mergeCell ref="G17:H17"/>
    <mergeCell ref="G19:H19"/>
    <mergeCell ref="G16:H16"/>
    <mergeCell ref="G15:H15"/>
    <mergeCell ref="G12:H12"/>
    <mergeCell ref="CH19:CI19"/>
    <mergeCell ref="CH20:CI20"/>
    <mergeCell ref="CC24:CE24"/>
    <mergeCell ref="CC25:CC26"/>
    <mergeCell ref="CD18:CF18"/>
    <mergeCell ref="CD19:CF19"/>
    <mergeCell ref="CD21:CF21"/>
    <mergeCell ref="CD20:CF20"/>
    <mergeCell ref="CD5:CG5"/>
    <mergeCell ref="CH5:CJ5"/>
    <mergeCell ref="CE6:CF6"/>
    <mergeCell ref="CH6:CI6"/>
    <mergeCell ref="CH21:CI21"/>
    <mergeCell ref="CD15:CF15"/>
    <mergeCell ref="CH15:CI15"/>
    <mergeCell ref="CH16:CI16"/>
    <mergeCell ref="CD17:CG17"/>
    <mergeCell ref="CH17:CI17"/>
    <mergeCell ref="CD11:CG11"/>
    <mergeCell ref="CD7:CF7"/>
    <mergeCell ref="CH7:CI7"/>
    <mergeCell ref="CH8:CI8"/>
    <mergeCell ref="CD9:CF9"/>
    <mergeCell ref="CH9:CI9"/>
    <mergeCell ref="CH11:CJ11"/>
    <mergeCell ref="CH14:CI14"/>
    <mergeCell ref="CD13:CF13"/>
    <mergeCell ref="CD14:CF14"/>
    <mergeCell ref="CD12:CF12"/>
    <mergeCell ref="CH12:CI12"/>
    <mergeCell ref="CH13:CI13"/>
  </mergeCells>
  <phoneticPr fontId="8" type="noConversion"/>
  <pageMargins left="0.7" right="0.7" top="0.75" bottom="0.75" header="0.3" footer="0.3"/>
  <pageSetup scale="48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T369"/>
  <sheetViews>
    <sheetView zoomScaleNormal="100" workbookViewId="0">
      <selection activeCell="C9" sqref="C9"/>
    </sheetView>
  </sheetViews>
  <sheetFormatPr defaultRowHeight="15" x14ac:dyDescent="0.25"/>
  <cols>
    <col min="1" max="1" width="6.7109375" customWidth="1"/>
    <col min="2" max="2" width="10.7109375" customWidth="1"/>
    <col min="3" max="6" width="10.5703125" customWidth="1"/>
    <col min="7" max="7" width="12.7109375" customWidth="1"/>
    <col min="8" max="8" width="10.5703125" customWidth="1"/>
    <col min="9" max="9" width="12.7109375" customWidth="1"/>
    <col min="10" max="10" width="2.7109375" customWidth="1"/>
    <col min="11" max="11" width="12.7109375" customWidth="1"/>
    <col min="12" max="12" width="2.7109375" customWidth="1"/>
    <col min="13" max="13" width="12.7109375" customWidth="1"/>
    <col min="14" max="14" width="2.42578125" customWidth="1"/>
    <col min="15" max="15" width="6.140625" style="136" hidden="1" customWidth="1"/>
    <col min="16" max="16" width="9" style="136" customWidth="1"/>
  </cols>
  <sheetData>
    <row r="1" spans="1:20" x14ac:dyDescent="0.25">
      <c r="A1" s="81"/>
      <c r="B1" s="81"/>
      <c r="C1" s="81"/>
      <c r="D1" s="81"/>
      <c r="E1" s="81"/>
      <c r="F1" s="81"/>
      <c r="G1" s="81"/>
      <c r="H1" s="81"/>
      <c r="I1" s="82"/>
      <c r="J1" s="82"/>
      <c r="K1" s="82"/>
      <c r="L1" s="82"/>
      <c r="M1" s="82"/>
      <c r="N1" s="82"/>
      <c r="O1" s="134"/>
      <c r="P1" s="134"/>
      <c r="Q1" s="82"/>
      <c r="R1" s="82"/>
      <c r="S1" s="82"/>
      <c r="T1" s="82"/>
    </row>
    <row r="2" spans="1:20" ht="18.75" x14ac:dyDescent="0.3">
      <c r="A2" s="83"/>
      <c r="B2" s="83"/>
      <c r="C2" s="89" t="s">
        <v>71</v>
      </c>
      <c r="D2" s="82"/>
      <c r="E2" s="89"/>
      <c r="F2" s="89"/>
      <c r="G2" s="89"/>
      <c r="H2" s="83"/>
      <c r="I2" s="82"/>
      <c r="J2" s="82"/>
      <c r="K2" s="82"/>
      <c r="L2" s="82"/>
      <c r="M2" s="82"/>
      <c r="N2" s="82"/>
      <c r="O2" s="134"/>
      <c r="P2" s="134"/>
      <c r="Q2" s="82"/>
      <c r="R2" s="82"/>
      <c r="S2" s="82"/>
      <c r="T2" s="82"/>
    </row>
    <row r="3" spans="1:20" x14ac:dyDescent="0.25">
      <c r="A3" s="81"/>
      <c r="B3" s="81"/>
      <c r="C3" s="81"/>
      <c r="D3" s="81"/>
      <c r="E3" s="81"/>
      <c r="F3" s="81"/>
      <c r="G3" s="81"/>
      <c r="H3" s="81"/>
      <c r="I3" s="82"/>
      <c r="J3" s="82"/>
      <c r="K3" s="82"/>
      <c r="L3" s="82"/>
      <c r="M3" s="82"/>
      <c r="N3" s="82"/>
      <c r="O3" s="134"/>
      <c r="P3" s="134"/>
      <c r="Q3" s="82"/>
      <c r="R3" s="82"/>
      <c r="S3" s="82"/>
      <c r="T3" s="82"/>
    </row>
    <row r="4" spans="1:20" x14ac:dyDescent="0.25">
      <c r="A4" s="117"/>
      <c r="B4" s="118"/>
      <c r="C4" s="118"/>
      <c r="D4" s="118"/>
      <c r="E4" s="118"/>
      <c r="F4" s="88" t="s">
        <v>46</v>
      </c>
      <c r="G4" s="88" t="s">
        <v>59</v>
      </c>
      <c r="H4" s="118"/>
      <c r="I4" s="82"/>
      <c r="J4" s="82"/>
      <c r="K4" s="82"/>
      <c r="L4" s="82"/>
      <c r="M4" s="82"/>
      <c r="N4" s="82"/>
      <c r="O4" s="134"/>
      <c r="P4" s="134"/>
      <c r="Q4" s="82"/>
      <c r="R4" s="82"/>
      <c r="S4" s="82"/>
      <c r="T4" s="82"/>
    </row>
    <row r="5" spans="1:20" ht="15.75" x14ac:dyDescent="0.25">
      <c r="A5" s="117"/>
      <c r="B5" s="118"/>
      <c r="C5" s="88" t="s">
        <v>60</v>
      </c>
      <c r="D5" s="88" t="s">
        <v>61</v>
      </c>
      <c r="E5" s="88" t="s">
        <v>46</v>
      </c>
      <c r="F5" s="88" t="s">
        <v>48</v>
      </c>
      <c r="G5" s="88" t="s">
        <v>62</v>
      </c>
      <c r="H5" s="88" t="s">
        <v>63</v>
      </c>
      <c r="I5" s="88" t="s">
        <v>75</v>
      </c>
      <c r="J5" s="88"/>
      <c r="K5" s="88" t="s">
        <v>76</v>
      </c>
      <c r="L5" s="82"/>
      <c r="M5" s="122" t="s">
        <v>74</v>
      </c>
      <c r="N5" s="82"/>
      <c r="O5" s="134"/>
      <c r="P5" s="137" t="s">
        <v>61</v>
      </c>
      <c r="Q5" s="82"/>
      <c r="R5" s="82"/>
      <c r="S5" s="82"/>
      <c r="T5" s="82"/>
    </row>
    <row r="6" spans="1:20" ht="15.75" x14ac:dyDescent="0.25">
      <c r="A6" s="117"/>
      <c r="B6" s="118"/>
      <c r="C6" s="88" t="s">
        <v>61</v>
      </c>
      <c r="D6" s="88" t="s">
        <v>64</v>
      </c>
      <c r="E6" s="88" t="s">
        <v>65</v>
      </c>
      <c r="F6" s="88" t="s">
        <v>19</v>
      </c>
      <c r="G6" s="88" t="s">
        <v>66</v>
      </c>
      <c r="H6" s="88" t="s">
        <v>61</v>
      </c>
      <c r="I6" s="88" t="s">
        <v>48</v>
      </c>
      <c r="J6" s="88"/>
      <c r="K6" s="88" t="s">
        <v>48</v>
      </c>
      <c r="L6" s="82"/>
      <c r="M6" s="122" t="s">
        <v>48</v>
      </c>
      <c r="N6" s="82"/>
      <c r="O6" s="134"/>
      <c r="P6" s="137" t="s">
        <v>77</v>
      </c>
      <c r="Q6" s="82"/>
      <c r="R6" s="82"/>
      <c r="S6" s="82"/>
      <c r="T6" s="82"/>
    </row>
    <row r="7" spans="1:20" ht="15" customHeight="1" x14ac:dyDescent="0.25">
      <c r="A7" s="119" t="s">
        <v>67</v>
      </c>
      <c r="B7" s="92" t="s">
        <v>68</v>
      </c>
      <c r="C7" s="92" t="s">
        <v>27</v>
      </c>
      <c r="D7" s="92" t="s">
        <v>48</v>
      </c>
      <c r="E7" s="92" t="s">
        <v>69</v>
      </c>
      <c r="F7" s="92" t="s">
        <v>70</v>
      </c>
      <c r="G7" s="92" t="s">
        <v>70</v>
      </c>
      <c r="H7" s="92" t="s">
        <v>27</v>
      </c>
      <c r="I7" s="92" t="s">
        <v>27</v>
      </c>
      <c r="J7" s="124"/>
      <c r="K7" s="92" t="s">
        <v>27</v>
      </c>
      <c r="L7" s="82"/>
      <c r="M7" s="122" t="s">
        <v>27</v>
      </c>
      <c r="N7" s="82"/>
      <c r="O7" s="134"/>
      <c r="P7" s="138" t="s">
        <v>78</v>
      </c>
      <c r="Q7" s="82"/>
      <c r="R7" s="82"/>
      <c r="S7" s="82"/>
      <c r="T7" s="82"/>
    </row>
    <row r="8" spans="1:20" ht="14.1" customHeight="1" x14ac:dyDescent="0.25">
      <c r="A8" s="90"/>
      <c r="B8" s="90"/>
      <c r="C8" s="90"/>
      <c r="D8" s="90"/>
      <c r="E8" s="90"/>
      <c r="F8" s="90"/>
      <c r="G8" s="90"/>
      <c r="H8" s="90"/>
      <c r="I8" s="126">
        <f>CFM!E6</f>
        <v>500000</v>
      </c>
      <c r="J8" s="125"/>
      <c r="K8" s="126">
        <f>CFM!E6</f>
        <v>500000</v>
      </c>
      <c r="L8" s="85"/>
      <c r="M8" s="126">
        <f>CFM!E6</f>
        <v>500000</v>
      </c>
      <c r="N8" s="82"/>
      <c r="O8" s="135">
        <f>P8</f>
        <v>6.5</v>
      </c>
      <c r="P8" s="160">
        <v>6.5</v>
      </c>
      <c r="Q8" s="82"/>
      <c r="R8" s="82"/>
      <c r="S8" s="82"/>
      <c r="T8" s="82"/>
    </row>
    <row r="9" spans="1:20" ht="14.1" customHeight="1" x14ac:dyDescent="0.25">
      <c r="A9" s="91">
        <v>1</v>
      </c>
      <c r="B9" s="162">
        <v>40360</v>
      </c>
      <c r="C9" s="115">
        <v>25000</v>
      </c>
      <c r="D9" s="115">
        <v>12000</v>
      </c>
      <c r="E9" s="115">
        <v>8000</v>
      </c>
      <c r="F9" s="115">
        <v>2000.5</v>
      </c>
      <c r="G9" s="115">
        <v>4999.5</v>
      </c>
      <c r="H9" s="86">
        <f>IF(C9-D9+E9-F9-G9&gt;$C$9,$C$9,C9-D9+E9-F9-G9)</f>
        <v>14000</v>
      </c>
      <c r="I9" s="150">
        <f>CFM!I37</f>
        <v>499341.57345087058</v>
      </c>
      <c r="J9" s="153" t="s">
        <v>45</v>
      </c>
      <c r="K9" s="154">
        <f>CFM!O37</f>
        <v>499111.90609064349</v>
      </c>
      <c r="L9" s="155"/>
      <c r="M9" s="154">
        <f>CFM!CJ29</f>
        <v>499341.57345087058</v>
      </c>
      <c r="N9" s="156"/>
      <c r="O9" s="157">
        <f>IF($C$9&lt;H9,0,($C$9-H9)*($O$8*0.01)*30)/360</f>
        <v>59.583333333333336</v>
      </c>
      <c r="P9" s="158">
        <f>O9</f>
        <v>59.583333333333336</v>
      </c>
      <c r="Q9" s="82"/>
      <c r="R9" s="82"/>
      <c r="S9" s="82"/>
      <c r="T9" s="82"/>
    </row>
    <row r="10" spans="1:20" ht="14.1" customHeight="1" x14ac:dyDescent="0.25">
      <c r="A10" s="91">
        <f>A9+1</f>
        <v>2</v>
      </c>
      <c r="B10" s="162">
        <v>40391</v>
      </c>
      <c r="C10" s="87">
        <f>H9</f>
        <v>14000</v>
      </c>
      <c r="D10" s="115"/>
      <c r="E10" s="115">
        <v>8000</v>
      </c>
      <c r="F10" s="115">
        <v>2000.5</v>
      </c>
      <c r="G10" s="115">
        <v>4999.5</v>
      </c>
      <c r="H10" s="86">
        <f t="shared" ref="H10:H73" si="0">IF(C10-D10+E10-F10-G10&gt;$C$9,$C$9,C10-D10+E10-F10-G10)</f>
        <v>15000</v>
      </c>
      <c r="I10" s="150">
        <f>CFM!I38</f>
        <v>498680.67780218192</v>
      </c>
      <c r="J10" s="159"/>
      <c r="K10" s="154">
        <f>CFM!O38</f>
        <v>498223.81218128698</v>
      </c>
      <c r="L10" s="155"/>
      <c r="M10" s="154">
        <f>CFM!CJ30</f>
        <v>498680.67780218192</v>
      </c>
      <c r="N10" s="156"/>
      <c r="O10" s="157">
        <f>IF($C$9&lt;H10,0,($C$9-H10)*($O$8*0.01)*30)/360</f>
        <v>54.166666666666664</v>
      </c>
      <c r="P10" s="158">
        <f>IF(E10="","",SUM($O$9:O10))</f>
        <v>113.75</v>
      </c>
      <c r="Q10" s="82"/>
      <c r="R10" s="82"/>
      <c r="S10" s="82"/>
      <c r="T10" s="82"/>
    </row>
    <row r="11" spans="1:20" ht="14.1" customHeight="1" x14ac:dyDescent="0.25">
      <c r="A11" s="91">
        <f t="shared" ref="A11:A73" si="1">A10+1</f>
        <v>3</v>
      </c>
      <c r="B11" s="162">
        <v>40422</v>
      </c>
      <c r="C11" s="87">
        <f t="shared" ref="C11:C74" si="2">H10</f>
        <v>15000</v>
      </c>
      <c r="D11" s="115"/>
      <c r="E11" s="115">
        <v>8000</v>
      </c>
      <c r="F11" s="115">
        <v>2000.5</v>
      </c>
      <c r="G11" s="115">
        <v>4999.5</v>
      </c>
      <c r="H11" s="86">
        <f t="shared" si="0"/>
        <v>16000</v>
      </c>
      <c r="I11" s="150">
        <f>CFM!I39</f>
        <v>498017.30379481072</v>
      </c>
      <c r="J11" s="159"/>
      <c r="K11" s="154">
        <f>CFM!O39</f>
        <v>497335.71827193047</v>
      </c>
      <c r="L11" s="155"/>
      <c r="M11" s="154">
        <f>CFM!CJ31</f>
        <v>498017.30379481072</v>
      </c>
      <c r="N11" s="156"/>
      <c r="O11" s="157">
        <f t="shared" ref="O11:O74" si="3">IF($C$9&lt;H11,0,($C$9-H11)*($O$8*0.01)*30)/360</f>
        <v>48.75</v>
      </c>
      <c r="P11" s="158">
        <f>IF(E11="","",SUM($O$9:O11))</f>
        <v>162.5</v>
      </c>
      <c r="Q11" s="82"/>
      <c r="R11" s="82"/>
      <c r="S11" s="82"/>
      <c r="T11" s="82"/>
    </row>
    <row r="12" spans="1:20" ht="14.1" customHeight="1" x14ac:dyDescent="0.25">
      <c r="A12" s="91">
        <f t="shared" si="1"/>
        <v>4</v>
      </c>
      <c r="B12" s="162">
        <v>40452</v>
      </c>
      <c r="C12" s="87">
        <f t="shared" si="2"/>
        <v>16000</v>
      </c>
      <c r="D12" s="115"/>
      <c r="E12" s="115">
        <v>8000</v>
      </c>
      <c r="F12" s="115">
        <v>2000.5</v>
      </c>
      <c r="G12" s="115">
        <v>4999.5</v>
      </c>
      <c r="H12" s="86">
        <f t="shared" si="0"/>
        <v>17000</v>
      </c>
      <c r="I12" s="150">
        <f>CFM!I40</f>
        <v>497351.44213491183</v>
      </c>
      <c r="J12" s="159"/>
      <c r="K12" s="154">
        <f>CFM!O40</f>
        <v>496447.62436257396</v>
      </c>
      <c r="L12" s="155"/>
      <c r="M12" s="154">
        <f>CFM!CJ34</f>
        <v>497351.44213491183</v>
      </c>
      <c r="N12" s="156"/>
      <c r="O12" s="157">
        <f t="shared" si="3"/>
        <v>43.333333333333336</v>
      </c>
      <c r="P12" s="158">
        <f>IF(E12="","",SUM($O$9:O12))</f>
        <v>205.83333333333334</v>
      </c>
      <c r="Q12" s="82"/>
      <c r="R12" s="82"/>
      <c r="S12" s="82"/>
      <c r="T12" s="82"/>
    </row>
    <row r="13" spans="1:20" ht="14.1" customHeight="1" x14ac:dyDescent="0.25">
      <c r="A13" s="91">
        <f t="shared" si="1"/>
        <v>5</v>
      </c>
      <c r="B13" s="162">
        <v>40483</v>
      </c>
      <c r="C13" s="87">
        <f t="shared" si="2"/>
        <v>17000</v>
      </c>
      <c r="D13" s="115"/>
      <c r="E13" s="115">
        <v>8000</v>
      </c>
      <c r="F13" s="115">
        <v>2000.5</v>
      </c>
      <c r="G13" s="115">
        <v>4999.5</v>
      </c>
      <c r="H13" s="86">
        <f t="shared" si="0"/>
        <v>18000</v>
      </c>
      <c r="I13" s="150">
        <f>CFM!I41</f>
        <v>496683.08349378838</v>
      </c>
      <c r="J13" s="159"/>
      <c r="K13" s="154">
        <f>CFM!O41</f>
        <v>495559.53045321745</v>
      </c>
      <c r="L13" s="155" t="s">
        <v>45</v>
      </c>
      <c r="M13" s="154">
        <f>CFM!CJ35</f>
        <v>496683.08349378838</v>
      </c>
      <c r="N13" s="156"/>
      <c r="O13" s="157">
        <f t="shared" si="3"/>
        <v>37.916666666666664</v>
      </c>
      <c r="P13" s="158">
        <f>IF(E13="","",SUM($O$9:O13))</f>
        <v>243.75</v>
      </c>
      <c r="Q13" s="82"/>
      <c r="R13" s="82"/>
      <c r="S13" s="82"/>
      <c r="T13" s="82"/>
    </row>
    <row r="14" spans="1:20" ht="14.1" customHeight="1" x14ac:dyDescent="0.25">
      <c r="A14" s="91">
        <f t="shared" si="1"/>
        <v>6</v>
      </c>
      <c r="B14" s="162">
        <v>40513</v>
      </c>
      <c r="C14" s="87">
        <f t="shared" si="2"/>
        <v>18000</v>
      </c>
      <c r="D14" s="115"/>
      <c r="E14" s="115">
        <v>8000</v>
      </c>
      <c r="F14" s="115">
        <v>2000.5</v>
      </c>
      <c r="G14" s="115">
        <v>4999.5</v>
      </c>
      <c r="H14" s="86">
        <f t="shared" si="0"/>
        <v>19000</v>
      </c>
      <c r="I14" s="150">
        <f>CFM!I42</f>
        <v>496012.21850776067</v>
      </c>
      <c r="J14" s="159"/>
      <c r="K14" s="154">
        <f>CFM!O42</f>
        <v>494671.43654386094</v>
      </c>
      <c r="L14" s="155"/>
      <c r="M14" s="154">
        <f>CFM!CJ36</f>
        <v>496012.21850776067</v>
      </c>
      <c r="N14" s="156"/>
      <c r="O14" s="157">
        <f t="shared" si="3"/>
        <v>32.5</v>
      </c>
      <c r="P14" s="158">
        <f>IF(E14="","",SUM($O$9:O14))</f>
        <v>276.25</v>
      </c>
      <c r="Q14" s="82"/>
      <c r="R14" s="82"/>
      <c r="S14" s="82"/>
      <c r="T14" s="82"/>
    </row>
    <row r="15" spans="1:20" ht="14.1" customHeight="1" x14ac:dyDescent="0.25">
      <c r="A15" s="91">
        <f t="shared" si="1"/>
        <v>7</v>
      </c>
      <c r="B15" s="161">
        <v>40544</v>
      </c>
      <c r="C15" s="87">
        <f t="shared" si="2"/>
        <v>19000</v>
      </c>
      <c r="D15" s="115"/>
      <c r="E15" s="115">
        <v>8000</v>
      </c>
      <c r="F15" s="115">
        <v>2000.5</v>
      </c>
      <c r="G15" s="115">
        <v>4999.5</v>
      </c>
      <c r="H15" s="86">
        <f t="shared" si="0"/>
        <v>20000</v>
      </c>
      <c r="I15" s="150">
        <f>CFM!I43</f>
        <v>495338.83777803538</v>
      </c>
      <c r="J15" s="159"/>
      <c r="K15" s="154">
        <f>CFM!O43</f>
        <v>493783.34263450443</v>
      </c>
      <c r="L15" s="155"/>
      <c r="M15" s="154">
        <f>CFM!CJ37</f>
        <v>495338.83777803538</v>
      </c>
      <c r="N15" s="156"/>
      <c r="O15" s="157">
        <f t="shared" si="3"/>
        <v>27.083333333333332</v>
      </c>
      <c r="P15" s="158">
        <f>IF(E15="","",SUM($O$9:O15))</f>
        <v>303.33333333333331</v>
      </c>
      <c r="Q15" s="82"/>
      <c r="R15" s="82"/>
      <c r="S15" s="82"/>
      <c r="T15" s="82"/>
    </row>
    <row r="16" spans="1:20" ht="14.1" customHeight="1" x14ac:dyDescent="0.25">
      <c r="A16" s="91">
        <f t="shared" si="1"/>
        <v>8</v>
      </c>
      <c r="B16" s="161">
        <v>40575</v>
      </c>
      <c r="C16" s="87">
        <f t="shared" si="2"/>
        <v>20000</v>
      </c>
      <c r="D16" s="115"/>
      <c r="E16" s="115">
        <v>8000</v>
      </c>
      <c r="F16" s="115">
        <v>2000.5</v>
      </c>
      <c r="G16" s="115">
        <v>4999.5</v>
      </c>
      <c r="H16" s="86">
        <f t="shared" si="0"/>
        <v>21000</v>
      </c>
      <c r="I16" s="150">
        <f>CFM!I44</f>
        <v>494662.93187057361</v>
      </c>
      <c r="J16" s="159"/>
      <c r="K16" s="154">
        <f>CFM!O44</f>
        <v>492895.24872514792</v>
      </c>
      <c r="L16" s="155"/>
      <c r="M16" s="154">
        <f>CFM!CJ38</f>
        <v>494662.93187057361</v>
      </c>
      <c r="N16" s="156"/>
      <c r="O16" s="157">
        <f t="shared" si="3"/>
        <v>21.666666666666668</v>
      </c>
      <c r="P16" s="158">
        <f>IF(E16="","",SUM($O$9:O16))</f>
        <v>325</v>
      </c>
      <c r="Q16" s="82"/>
      <c r="R16" s="82"/>
      <c r="S16" s="82"/>
      <c r="T16" s="82"/>
    </row>
    <row r="17" spans="1:20" ht="14.1" customHeight="1" x14ac:dyDescent="0.25">
      <c r="A17" s="91">
        <f t="shared" si="1"/>
        <v>9</v>
      </c>
      <c r="B17" s="162">
        <v>40603</v>
      </c>
      <c r="C17" s="87">
        <f t="shared" si="2"/>
        <v>21000</v>
      </c>
      <c r="D17" s="115"/>
      <c r="E17" s="115">
        <v>8000</v>
      </c>
      <c r="F17" s="115">
        <v>2000.5</v>
      </c>
      <c r="G17" s="115">
        <v>4999.5</v>
      </c>
      <c r="H17" s="86">
        <f t="shared" si="0"/>
        <v>22000</v>
      </c>
      <c r="I17" s="150">
        <f>CFM!I45</f>
        <v>493984.49131595885</v>
      </c>
      <c r="J17" s="159"/>
      <c r="K17" s="154">
        <f>CFM!O45</f>
        <v>492007.15481579141</v>
      </c>
      <c r="L17" s="155"/>
      <c r="M17" s="154">
        <f>CFM!CJ39</f>
        <v>493984.49131595885</v>
      </c>
      <c r="N17" s="156"/>
      <c r="O17" s="157">
        <f t="shared" si="3"/>
        <v>16.25</v>
      </c>
      <c r="P17" s="158">
        <f>IF(E17="","",SUM($O$9:O17))</f>
        <v>341.25</v>
      </c>
      <c r="Q17" s="82"/>
      <c r="R17" s="82"/>
      <c r="S17" s="82"/>
      <c r="T17" s="82"/>
    </row>
    <row r="18" spans="1:20" ht="14.1" customHeight="1" x14ac:dyDescent="0.25">
      <c r="A18" s="91">
        <f t="shared" si="1"/>
        <v>10</v>
      </c>
      <c r="B18" s="162">
        <v>40634</v>
      </c>
      <c r="C18" s="87">
        <f t="shared" si="2"/>
        <v>22000</v>
      </c>
      <c r="D18" s="115"/>
      <c r="E18" s="115">
        <v>8000</v>
      </c>
      <c r="F18" s="115">
        <v>2000.5</v>
      </c>
      <c r="G18" s="115">
        <v>4999.5</v>
      </c>
      <c r="H18" s="86">
        <f t="shared" si="0"/>
        <v>23000</v>
      </c>
      <c r="I18" s="150">
        <f>CFM!I46</f>
        <v>493303.5066092643</v>
      </c>
      <c r="J18" s="159"/>
      <c r="K18" s="154">
        <f>CFM!O46</f>
        <v>491119.0609064349</v>
      </c>
      <c r="L18" s="155"/>
      <c r="M18" s="154">
        <f>CFM!CJ40</f>
        <v>493303.5066092643</v>
      </c>
      <c r="N18" s="156"/>
      <c r="O18" s="157">
        <f t="shared" si="3"/>
        <v>10.833333333333334</v>
      </c>
      <c r="P18" s="158">
        <f>IF(E18="","",SUM($O$9:O18))</f>
        <v>352.08333333333331</v>
      </c>
      <c r="Q18" s="82"/>
      <c r="R18" s="82"/>
      <c r="S18" s="82"/>
      <c r="T18" s="82"/>
    </row>
    <row r="19" spans="1:20" ht="14.1" customHeight="1" x14ac:dyDescent="0.25">
      <c r="A19" s="91">
        <f t="shared" si="1"/>
        <v>11</v>
      </c>
      <c r="B19" s="162">
        <v>40664</v>
      </c>
      <c r="C19" s="87">
        <f t="shared" si="2"/>
        <v>23000</v>
      </c>
      <c r="D19" s="115"/>
      <c r="E19" s="115">
        <v>8000</v>
      </c>
      <c r="F19" s="115">
        <v>2000.5</v>
      </c>
      <c r="G19" s="115">
        <v>4999.5</v>
      </c>
      <c r="H19" s="86">
        <f t="shared" si="0"/>
        <v>24000</v>
      </c>
      <c r="I19" s="150">
        <f>CFM!I47</f>
        <v>492619.96820991964</v>
      </c>
      <c r="J19" s="159"/>
      <c r="K19" s="154">
        <f>CFM!O47</f>
        <v>490230.96699707839</v>
      </c>
      <c r="L19" s="155"/>
      <c r="M19" s="154">
        <f>CFM!CJ41</f>
        <v>492619.96820991964</v>
      </c>
      <c r="N19" s="156"/>
      <c r="O19" s="157">
        <f t="shared" si="3"/>
        <v>5.416666666666667</v>
      </c>
      <c r="P19" s="158">
        <f>IF(E19="","",SUM($O$9:O19))</f>
        <v>357.5</v>
      </c>
      <c r="Q19" s="82"/>
      <c r="R19" s="82"/>
      <c r="S19" s="82"/>
      <c r="T19" s="82"/>
    </row>
    <row r="20" spans="1:20" ht="14.1" customHeight="1" x14ac:dyDescent="0.25">
      <c r="A20" s="91">
        <f t="shared" si="1"/>
        <v>12</v>
      </c>
      <c r="B20" s="162">
        <v>40695</v>
      </c>
      <c r="C20" s="87">
        <f t="shared" si="2"/>
        <v>24000</v>
      </c>
      <c r="D20" s="115"/>
      <c r="E20" s="115">
        <v>8000</v>
      </c>
      <c r="F20" s="115">
        <v>2000.5</v>
      </c>
      <c r="G20" s="115">
        <v>4999.5</v>
      </c>
      <c r="H20" s="86">
        <f t="shared" si="0"/>
        <v>25000</v>
      </c>
      <c r="I20" s="150">
        <f>CFM!I48</f>
        <v>491933.86654157744</v>
      </c>
      <c r="J20" s="159"/>
      <c r="K20" s="154">
        <f>CFM!O48</f>
        <v>489342.87308772182</v>
      </c>
      <c r="L20" s="155"/>
      <c r="M20" s="154">
        <f>CFM!CJ42</f>
        <v>491933.86654157744</v>
      </c>
      <c r="N20" s="156"/>
      <c r="O20" s="157">
        <f t="shared" si="3"/>
        <v>0</v>
      </c>
      <c r="P20" s="158">
        <f>IF(E20="","",SUM($O$9:O20))</f>
        <v>357.5</v>
      </c>
      <c r="Q20" s="82"/>
      <c r="R20" s="82"/>
      <c r="S20" s="82"/>
      <c r="T20" s="82"/>
    </row>
    <row r="21" spans="1:20" ht="14.1" customHeight="1" x14ac:dyDescent="0.25">
      <c r="A21" s="91">
        <f t="shared" si="1"/>
        <v>13</v>
      </c>
      <c r="B21" s="162">
        <v>40725</v>
      </c>
      <c r="C21" s="87">
        <f t="shared" si="2"/>
        <v>25000</v>
      </c>
      <c r="D21" s="115">
        <v>12000</v>
      </c>
      <c r="E21" s="115">
        <v>8000</v>
      </c>
      <c r="F21" s="115">
        <v>2000.5</v>
      </c>
      <c r="G21" s="115">
        <v>4999.5</v>
      </c>
      <c r="H21" s="86">
        <f t="shared" si="0"/>
        <v>14000</v>
      </c>
      <c r="I21" s="150">
        <f>CFM!I49</f>
        <v>491245.19199197897</v>
      </c>
      <c r="J21" s="159"/>
      <c r="K21" s="154">
        <f>CFM!O49</f>
        <v>488413.92665850994</v>
      </c>
      <c r="L21" s="155"/>
      <c r="M21" s="154">
        <f>CFM!CJ43</f>
        <v>491245.19199197897</v>
      </c>
      <c r="N21" s="156"/>
      <c r="O21" s="157">
        <f t="shared" si="3"/>
        <v>59.583333333333336</v>
      </c>
      <c r="P21" s="158">
        <f>IF(E21="","",SUM($O$9:O21))</f>
        <v>417.08333333333331</v>
      </c>
      <c r="Q21" s="82"/>
      <c r="R21" s="82"/>
      <c r="S21" s="82"/>
      <c r="T21" s="82"/>
    </row>
    <row r="22" spans="1:20" ht="14.1" customHeight="1" x14ac:dyDescent="0.25">
      <c r="A22" s="91">
        <f t="shared" si="1"/>
        <v>14</v>
      </c>
      <c r="B22" s="162">
        <v>40756</v>
      </c>
      <c r="C22" s="87">
        <f t="shared" si="2"/>
        <v>14000</v>
      </c>
      <c r="D22" s="115"/>
      <c r="E22" s="115">
        <v>8000</v>
      </c>
      <c r="F22" s="115">
        <v>2000.5</v>
      </c>
      <c r="G22" s="115">
        <v>4999.5</v>
      </c>
      <c r="H22" s="86">
        <f t="shared" si="0"/>
        <v>15000</v>
      </c>
      <c r="I22" s="150">
        <f>CFM!I50</f>
        <v>490553.93491281947</v>
      </c>
      <c r="J22" s="159"/>
      <c r="K22" s="154">
        <f>CFM!O50</f>
        <v>487484.98022929806</v>
      </c>
      <c r="L22" s="155"/>
      <c r="M22" s="154">
        <f>CFM!CJ44</f>
        <v>490553.93491281947</v>
      </c>
      <c r="N22" s="156"/>
      <c r="O22" s="157">
        <f t="shared" si="3"/>
        <v>54.166666666666664</v>
      </c>
      <c r="P22" s="158">
        <f>IF(E22="","",SUM($O$9:O22))</f>
        <v>471.25</v>
      </c>
      <c r="Q22" s="82"/>
      <c r="R22" s="82"/>
      <c r="S22" s="82"/>
      <c r="T22" s="82"/>
    </row>
    <row r="23" spans="1:20" ht="14.1" customHeight="1" x14ac:dyDescent="0.25">
      <c r="A23" s="91">
        <f t="shared" si="1"/>
        <v>15</v>
      </c>
      <c r="B23" s="162">
        <v>40787</v>
      </c>
      <c r="C23" s="87">
        <f t="shared" si="2"/>
        <v>15000</v>
      </c>
      <c r="D23" s="115"/>
      <c r="E23" s="115">
        <v>8000</v>
      </c>
      <c r="F23" s="115">
        <v>2000.5</v>
      </c>
      <c r="G23" s="115">
        <v>4999.5</v>
      </c>
      <c r="H23" s="86">
        <f t="shared" si="0"/>
        <v>16000</v>
      </c>
      <c r="I23" s="150">
        <f>CFM!I51</f>
        <v>489860.08561961312</v>
      </c>
      <c r="J23" s="159"/>
      <c r="K23" s="154">
        <f>CFM!O51</f>
        <v>486556.03380008618</v>
      </c>
      <c r="L23" s="155"/>
      <c r="M23" s="154">
        <f>CFM!CJ45</f>
        <v>489860.08561961312</v>
      </c>
      <c r="N23" s="156"/>
      <c r="O23" s="157">
        <f t="shared" si="3"/>
        <v>48.75</v>
      </c>
      <c r="P23" s="158">
        <f>IF(E23="","",SUM($O$9:O23))</f>
        <v>520</v>
      </c>
      <c r="Q23" s="82"/>
      <c r="R23" s="82"/>
      <c r="S23" s="82"/>
      <c r="T23" s="82"/>
    </row>
    <row r="24" spans="1:20" ht="14.1" customHeight="1" x14ac:dyDescent="0.25">
      <c r="A24" s="91">
        <f t="shared" si="1"/>
        <v>16</v>
      </c>
      <c r="B24" s="162">
        <v>40817</v>
      </c>
      <c r="C24" s="87">
        <f t="shared" si="2"/>
        <v>16000</v>
      </c>
      <c r="D24" s="115"/>
      <c r="E24" s="115">
        <v>8000</v>
      </c>
      <c r="F24" s="115">
        <v>2000.5</v>
      </c>
      <c r="G24" s="115">
        <v>4999.5</v>
      </c>
      <c r="H24" s="86">
        <f t="shared" si="0"/>
        <v>17000</v>
      </c>
      <c r="I24" s="150">
        <f>CFM!I52</f>
        <v>489163.63439155725</v>
      </c>
      <c r="J24" s="159"/>
      <c r="K24" s="154">
        <f>CFM!O52</f>
        <v>485627.0873708743</v>
      </c>
      <c r="L24" s="155"/>
      <c r="M24" s="154">
        <f>CFM!CJ46</f>
        <v>489163.63439155725</v>
      </c>
      <c r="N24" s="156"/>
      <c r="O24" s="157">
        <f t="shared" si="3"/>
        <v>43.333333333333336</v>
      </c>
      <c r="P24" s="158">
        <f>IF(E24="","",SUM($O$9:O24))</f>
        <v>563.33333333333337</v>
      </c>
      <c r="Q24" s="82"/>
      <c r="R24" s="82"/>
      <c r="S24" s="82"/>
      <c r="T24" s="82"/>
    </row>
    <row r="25" spans="1:20" ht="14.1" customHeight="1" x14ac:dyDescent="0.25">
      <c r="A25" s="91">
        <f t="shared" si="1"/>
        <v>17</v>
      </c>
      <c r="B25" s="162">
        <v>40848</v>
      </c>
      <c r="C25" s="87">
        <f t="shared" si="2"/>
        <v>17000</v>
      </c>
      <c r="D25" s="115"/>
      <c r="E25" s="115">
        <v>8000</v>
      </c>
      <c r="F25" s="115">
        <v>2000.5</v>
      </c>
      <c r="G25" s="115">
        <v>4999.5</v>
      </c>
      <c r="H25" s="86">
        <f t="shared" si="0"/>
        <v>18000</v>
      </c>
      <c r="I25" s="150">
        <f>CFM!I53</f>
        <v>488464.57147139619</v>
      </c>
      <c r="J25" s="159"/>
      <c r="K25" s="154">
        <f>CFM!O53</f>
        <v>484698.14094166242</v>
      </c>
      <c r="L25" s="155"/>
      <c r="M25" s="154">
        <f>CFM!CJ47</f>
        <v>488464.57147139619</v>
      </c>
      <c r="N25" s="156"/>
      <c r="O25" s="157">
        <f t="shared" si="3"/>
        <v>37.916666666666664</v>
      </c>
      <c r="P25" s="158">
        <f>IF(E25="","",SUM($O$9:O25))</f>
        <v>601.25</v>
      </c>
      <c r="Q25" s="82"/>
      <c r="R25" s="82"/>
      <c r="S25" s="82"/>
      <c r="T25" s="82"/>
    </row>
    <row r="26" spans="1:20" ht="14.1" customHeight="1" x14ac:dyDescent="0.25">
      <c r="A26" s="91">
        <f t="shared" si="1"/>
        <v>18</v>
      </c>
      <c r="B26" s="162">
        <v>40878</v>
      </c>
      <c r="C26" s="87">
        <f t="shared" si="2"/>
        <v>18000</v>
      </c>
      <c r="D26" s="115"/>
      <c r="E26" s="115">
        <v>8000</v>
      </c>
      <c r="F26" s="115">
        <v>2000.5</v>
      </c>
      <c r="G26" s="115">
        <v>4999.5</v>
      </c>
      <c r="H26" s="86">
        <f t="shared" si="0"/>
        <v>19000</v>
      </c>
      <c r="I26" s="150">
        <f>CFM!I54</f>
        <v>487762.88706528454</v>
      </c>
      <c r="J26" s="159"/>
      <c r="K26" s="154">
        <f>CFM!O54</f>
        <v>483769.19451245054</v>
      </c>
      <c r="L26" s="155"/>
      <c r="M26" s="154">
        <f>CFM!CJ48</f>
        <v>487762.88706528454</v>
      </c>
      <c r="N26" s="156"/>
      <c r="O26" s="157">
        <f t="shared" si="3"/>
        <v>32.5</v>
      </c>
      <c r="P26" s="158">
        <f>IF(E26="","",SUM($O$9:O26))</f>
        <v>633.75</v>
      </c>
      <c r="Q26" s="82"/>
      <c r="R26" s="82"/>
      <c r="S26" s="82"/>
      <c r="T26" s="82"/>
    </row>
    <row r="27" spans="1:20" ht="14.1" customHeight="1" x14ac:dyDescent="0.25">
      <c r="A27" s="91">
        <f t="shared" si="1"/>
        <v>19</v>
      </c>
      <c r="B27" s="161">
        <v>40909</v>
      </c>
      <c r="C27" s="87">
        <f t="shared" si="2"/>
        <v>19000</v>
      </c>
      <c r="D27" s="115"/>
      <c r="E27" s="115">
        <v>8000</v>
      </c>
      <c r="F27" s="115">
        <v>2000.5</v>
      </c>
      <c r="G27" s="115">
        <v>4999.5</v>
      </c>
      <c r="H27" s="86">
        <f t="shared" si="0"/>
        <v>20000</v>
      </c>
      <c r="I27" s="150">
        <f>CFM!I55</f>
        <v>487058.57134264993</v>
      </c>
      <c r="J27" s="159"/>
      <c r="K27" s="154">
        <f>CFM!O55</f>
        <v>482840.24808323866</v>
      </c>
      <c r="L27" s="155"/>
      <c r="M27" s="154">
        <f>CFM!CJ49</f>
        <v>487058.57134264993</v>
      </c>
      <c r="N27" s="156"/>
      <c r="O27" s="157">
        <f t="shared" si="3"/>
        <v>27.083333333333332</v>
      </c>
      <c r="P27" s="158">
        <f>IF(E27="","",SUM($O$9:O27))</f>
        <v>660.83333333333337</v>
      </c>
      <c r="Q27" s="82"/>
      <c r="R27" s="82"/>
      <c r="S27" s="82"/>
      <c r="T27" s="82"/>
    </row>
    <row r="28" spans="1:20" ht="14.1" customHeight="1" x14ac:dyDescent="0.25">
      <c r="A28" s="91">
        <f t="shared" si="1"/>
        <v>20</v>
      </c>
      <c r="B28" s="161">
        <v>40940</v>
      </c>
      <c r="C28" s="87">
        <f t="shared" si="2"/>
        <v>20000</v>
      </c>
      <c r="D28" s="115"/>
      <c r="E28" s="115">
        <v>8000</v>
      </c>
      <c r="F28" s="115">
        <v>2000.5</v>
      </c>
      <c r="G28" s="115">
        <v>4999.5</v>
      </c>
      <c r="H28" s="86">
        <f t="shared" si="0"/>
        <v>21000</v>
      </c>
      <c r="I28" s="150">
        <f>CFM!I56</f>
        <v>486351.61443605548</v>
      </c>
      <c r="J28" s="159"/>
      <c r="K28" s="154">
        <f>CFM!O56</f>
        <v>481911.30165402679</v>
      </c>
      <c r="L28" s="155"/>
      <c r="M28" s="154">
        <f>CFM!CJ50</f>
        <v>486351.61443605548</v>
      </c>
      <c r="N28" s="156"/>
      <c r="O28" s="157">
        <f t="shared" si="3"/>
        <v>21.666666666666668</v>
      </c>
      <c r="P28" s="158">
        <f>IF(E28="","",SUM($O$9:O28))</f>
        <v>682.5</v>
      </c>
      <c r="Q28" s="82"/>
      <c r="R28" s="82"/>
      <c r="S28" s="82"/>
      <c r="T28" s="82"/>
    </row>
    <row r="29" spans="1:20" ht="14.1" customHeight="1" x14ac:dyDescent="0.25">
      <c r="A29" s="91">
        <f t="shared" si="1"/>
        <v>21</v>
      </c>
      <c r="B29" s="162">
        <v>40969</v>
      </c>
      <c r="C29" s="87">
        <f t="shared" si="2"/>
        <v>21000</v>
      </c>
      <c r="D29" s="115"/>
      <c r="E29" s="115">
        <v>8000</v>
      </c>
      <c r="F29" s="115">
        <v>2000.5</v>
      </c>
      <c r="G29" s="115">
        <v>4999.5</v>
      </c>
      <c r="H29" s="86">
        <f t="shared" si="0"/>
        <v>22000</v>
      </c>
      <c r="I29" s="150">
        <f>CFM!I57</f>
        <v>485642.00644106127</v>
      </c>
      <c r="J29" s="159"/>
      <c r="K29" s="154">
        <f>CFM!O57</f>
        <v>480982.35522481491</v>
      </c>
      <c r="L29" s="155"/>
      <c r="M29" s="154">
        <f>CFM!CJ51</f>
        <v>485642.00644106127</v>
      </c>
      <c r="N29" s="156"/>
      <c r="O29" s="157">
        <f t="shared" si="3"/>
        <v>16.25</v>
      </c>
      <c r="P29" s="158">
        <f>IF(E29="","",SUM($O$9:O29))</f>
        <v>698.75</v>
      </c>
      <c r="Q29" s="82"/>
      <c r="R29" s="82"/>
      <c r="S29" s="82"/>
      <c r="T29" s="82"/>
    </row>
    <row r="30" spans="1:20" ht="14.1" customHeight="1" x14ac:dyDescent="0.25">
      <c r="A30" s="91">
        <f t="shared" si="1"/>
        <v>22</v>
      </c>
      <c r="B30" s="162">
        <v>41000</v>
      </c>
      <c r="C30" s="87">
        <f t="shared" si="2"/>
        <v>22000</v>
      </c>
      <c r="D30" s="115"/>
      <c r="E30" s="115">
        <v>8000</v>
      </c>
      <c r="F30" s="115">
        <v>2000.5</v>
      </c>
      <c r="G30" s="115">
        <v>4999.5</v>
      </c>
      <c r="H30" s="86">
        <f t="shared" si="0"/>
        <v>23000</v>
      </c>
      <c r="I30" s="150">
        <f>CFM!I58</f>
        <v>484929.73741608585</v>
      </c>
      <c r="J30" s="159"/>
      <c r="K30" s="154">
        <f>CFM!O58</f>
        <v>480053.40879560303</v>
      </c>
      <c r="L30" s="155"/>
      <c r="M30" s="154">
        <f>CFM!CJ52</f>
        <v>484929.73741608585</v>
      </c>
      <c r="N30" s="156"/>
      <c r="O30" s="157">
        <f t="shared" si="3"/>
        <v>10.833333333333334</v>
      </c>
      <c r="P30" s="158">
        <f>IF(E30="","",SUM($O$9:O30))</f>
        <v>709.58333333333337</v>
      </c>
      <c r="Q30" s="82"/>
      <c r="R30" s="82"/>
      <c r="S30" s="82"/>
      <c r="T30" s="82"/>
    </row>
    <row r="31" spans="1:20" ht="14.1" customHeight="1" x14ac:dyDescent="0.25">
      <c r="A31" s="91">
        <f t="shared" si="1"/>
        <v>23</v>
      </c>
      <c r="B31" s="162">
        <v>41030</v>
      </c>
      <c r="C31" s="87">
        <f t="shared" si="2"/>
        <v>23000</v>
      </c>
      <c r="D31" s="115"/>
      <c r="E31" s="115">
        <v>8000</v>
      </c>
      <c r="F31" s="115">
        <v>2000.5</v>
      </c>
      <c r="G31" s="115">
        <v>4999.5</v>
      </c>
      <c r="H31" s="86">
        <f t="shared" si="0"/>
        <v>24000</v>
      </c>
      <c r="I31" s="150">
        <f>CFM!I59</f>
        <v>484214.79738226678</v>
      </c>
      <c r="J31" s="159"/>
      <c r="K31" s="154">
        <f>CFM!O59</f>
        <v>479124.46236639115</v>
      </c>
      <c r="L31" s="155"/>
      <c r="M31" s="154">
        <f>CFM!CJ53</f>
        <v>484214.79738226678</v>
      </c>
      <c r="N31" s="156"/>
      <c r="O31" s="157">
        <f t="shared" si="3"/>
        <v>5.416666666666667</v>
      </c>
      <c r="P31" s="158">
        <f>IF(E31="","",SUM($O$9:O31))</f>
        <v>715</v>
      </c>
      <c r="Q31" s="82"/>
      <c r="R31" s="82"/>
      <c r="S31" s="82"/>
      <c r="T31" s="82"/>
    </row>
    <row r="32" spans="1:20" ht="14.1" customHeight="1" x14ac:dyDescent="0.25">
      <c r="A32" s="91">
        <f t="shared" si="1"/>
        <v>24</v>
      </c>
      <c r="B32" s="162">
        <v>41061</v>
      </c>
      <c r="C32" s="87">
        <f t="shared" si="2"/>
        <v>24000</v>
      </c>
      <c r="D32" s="115"/>
      <c r="E32" s="115">
        <v>8000</v>
      </c>
      <c r="F32" s="115">
        <v>2000.5</v>
      </c>
      <c r="G32" s="115">
        <v>4999.5</v>
      </c>
      <c r="H32" s="86">
        <f t="shared" si="0"/>
        <v>25000</v>
      </c>
      <c r="I32" s="150">
        <f>CFM!I60</f>
        <v>483497.17632332089</v>
      </c>
      <c r="J32" s="159"/>
      <c r="K32" s="154">
        <f>CFM!O60</f>
        <v>478195.51593717956</v>
      </c>
      <c r="L32" s="155"/>
      <c r="M32" s="154">
        <f>CFM!CJ54</f>
        <v>483497.17632332089</v>
      </c>
      <c r="N32" s="156"/>
      <c r="O32" s="157">
        <f t="shared" si="3"/>
        <v>0</v>
      </c>
      <c r="P32" s="158">
        <f>IF(E32="","",SUM($O$9:O32))</f>
        <v>715</v>
      </c>
      <c r="Q32" s="82"/>
      <c r="R32" s="82"/>
      <c r="S32" s="82"/>
      <c r="T32" s="82"/>
    </row>
    <row r="33" spans="1:20" ht="14.1" customHeight="1" x14ac:dyDescent="0.25">
      <c r="A33" s="91">
        <f t="shared" si="1"/>
        <v>25</v>
      </c>
      <c r="B33" s="162">
        <v>41091</v>
      </c>
      <c r="C33" s="87">
        <f t="shared" si="2"/>
        <v>25000</v>
      </c>
      <c r="D33" s="115">
        <v>12000</v>
      </c>
      <c r="E33" s="115">
        <v>8000</v>
      </c>
      <c r="F33" s="115">
        <v>2000.5</v>
      </c>
      <c r="G33" s="115">
        <v>4999.5</v>
      </c>
      <c r="H33" s="86">
        <f t="shared" si="0"/>
        <v>14000</v>
      </c>
      <c r="I33" s="150">
        <f>CFM!I61</f>
        <v>482776.86418540392</v>
      </c>
      <c r="J33" s="159"/>
      <c r="K33" s="154">
        <f>CFM!O61</f>
        <v>477223.83776299783</v>
      </c>
      <c r="L33" s="155"/>
      <c r="M33" s="154">
        <f>CFM!CJ55</f>
        <v>482776.86418540392</v>
      </c>
      <c r="N33" s="156"/>
      <c r="O33" s="157">
        <f t="shared" si="3"/>
        <v>59.583333333333336</v>
      </c>
      <c r="P33" s="158">
        <f>IF(E33="","",SUM($O$9:O33))</f>
        <v>774.58333333333337</v>
      </c>
      <c r="Q33" s="82"/>
      <c r="R33" s="82"/>
      <c r="S33" s="82"/>
      <c r="T33" s="82"/>
    </row>
    <row r="34" spans="1:20" ht="14.1" customHeight="1" x14ac:dyDescent="0.25">
      <c r="A34" s="91">
        <f t="shared" si="1"/>
        <v>26</v>
      </c>
      <c r="B34" s="162">
        <v>41122</v>
      </c>
      <c r="C34" s="87">
        <f t="shared" si="2"/>
        <v>14000</v>
      </c>
      <c r="D34" s="115"/>
      <c r="E34" s="115">
        <v>8000</v>
      </c>
      <c r="F34" s="115">
        <v>2000.5</v>
      </c>
      <c r="G34" s="115">
        <v>4999.5</v>
      </c>
      <c r="H34" s="86">
        <f t="shared" si="0"/>
        <v>15000</v>
      </c>
      <c r="I34" s="150">
        <f>CFM!I62</f>
        <v>482053.85087696975</v>
      </c>
      <c r="J34" s="159"/>
      <c r="K34" s="154">
        <f>CFM!O62</f>
        <v>476252.15958881611</v>
      </c>
      <c r="L34" s="155"/>
      <c r="M34" s="154">
        <f>CFM!CJ56</f>
        <v>482053.85087696975</v>
      </c>
      <c r="N34" s="156"/>
      <c r="O34" s="157">
        <f t="shared" si="3"/>
        <v>54.166666666666664</v>
      </c>
      <c r="P34" s="158">
        <f>IF(E34="","",SUM($O$9:O34))</f>
        <v>828.75</v>
      </c>
      <c r="Q34" s="82"/>
      <c r="R34" s="82"/>
      <c r="S34" s="82"/>
      <c r="T34" s="82"/>
    </row>
    <row r="35" spans="1:20" ht="14.1" customHeight="1" x14ac:dyDescent="0.25">
      <c r="A35" s="91">
        <f t="shared" si="1"/>
        <v>27</v>
      </c>
      <c r="B35" s="162">
        <v>41153</v>
      </c>
      <c r="C35" s="87">
        <f t="shared" si="2"/>
        <v>15000</v>
      </c>
      <c r="D35" s="115"/>
      <c r="E35" s="115">
        <v>8000</v>
      </c>
      <c r="F35" s="115">
        <v>2000.5</v>
      </c>
      <c r="G35" s="115">
        <v>4999.5</v>
      </c>
      <c r="H35" s="86">
        <f t="shared" si="0"/>
        <v>16000</v>
      </c>
      <c r="I35" s="150">
        <f>CFM!I63</f>
        <v>481328.12626862898</v>
      </c>
      <c r="J35" s="159"/>
      <c r="K35" s="154">
        <f>CFM!O63</f>
        <v>475280.48141463439</v>
      </c>
      <c r="L35" s="155"/>
      <c r="M35" s="154">
        <f>CFM!CJ57</f>
        <v>481328.12626862898</v>
      </c>
      <c r="N35" s="156"/>
      <c r="O35" s="157">
        <f t="shared" si="3"/>
        <v>48.75</v>
      </c>
      <c r="P35" s="158">
        <f>IF(E35="","",SUM($O$9:O35))</f>
        <v>877.5</v>
      </c>
      <c r="Q35" s="82"/>
      <c r="R35" s="82"/>
      <c r="S35" s="82"/>
      <c r="T35" s="82"/>
    </row>
    <row r="36" spans="1:20" ht="14.1" customHeight="1" x14ac:dyDescent="0.25">
      <c r="A36" s="91">
        <f t="shared" si="1"/>
        <v>28</v>
      </c>
      <c r="B36" s="162">
        <v>41183</v>
      </c>
      <c r="C36" s="87">
        <f t="shared" si="2"/>
        <v>16000</v>
      </c>
      <c r="D36" s="115"/>
      <c r="E36" s="115">
        <v>8000</v>
      </c>
      <c r="F36" s="115">
        <v>2000.5</v>
      </c>
      <c r="G36" s="115">
        <v>4999.5</v>
      </c>
      <c r="H36" s="86">
        <f t="shared" si="0"/>
        <v>17000</v>
      </c>
      <c r="I36" s="150">
        <f>CFM!I64</f>
        <v>480599.68019300693</v>
      </c>
      <c r="J36" s="159"/>
      <c r="K36" s="154">
        <f>CFM!O64</f>
        <v>474308.80324045266</v>
      </c>
      <c r="L36" s="155"/>
      <c r="M36" s="154">
        <f>CFM!CJ58</f>
        <v>480599.68019300693</v>
      </c>
      <c r="N36" s="156"/>
      <c r="O36" s="157">
        <f t="shared" si="3"/>
        <v>43.333333333333336</v>
      </c>
      <c r="P36" s="158">
        <f>IF(E36="","",SUM($O$9:O36))</f>
        <v>920.83333333333337</v>
      </c>
      <c r="Q36" s="82"/>
      <c r="R36" s="82"/>
      <c r="S36" s="82"/>
      <c r="T36" s="82"/>
    </row>
    <row r="37" spans="1:20" ht="14.1" customHeight="1" x14ac:dyDescent="0.25">
      <c r="A37" s="91">
        <f t="shared" si="1"/>
        <v>29</v>
      </c>
      <c r="B37" s="162">
        <v>41214</v>
      </c>
      <c r="C37" s="87">
        <f t="shared" si="2"/>
        <v>17000</v>
      </c>
      <c r="D37" s="115"/>
      <c r="E37" s="115">
        <v>8000</v>
      </c>
      <c r="F37" s="115">
        <v>2000.5</v>
      </c>
      <c r="G37" s="115">
        <v>4999.5</v>
      </c>
      <c r="H37" s="86">
        <f t="shared" si="0"/>
        <v>18000</v>
      </c>
      <c r="I37" s="150">
        <f>CFM!I65</f>
        <v>479868.50244460133</v>
      </c>
      <c r="J37" s="159"/>
      <c r="K37" s="154">
        <f>CFM!O65</f>
        <v>473337.12506627094</v>
      </c>
      <c r="L37" s="155"/>
      <c r="M37" s="154">
        <f>CFM!CJ59</f>
        <v>479868.50244460133</v>
      </c>
      <c r="N37" s="156"/>
      <c r="O37" s="157">
        <f t="shared" si="3"/>
        <v>37.916666666666664</v>
      </c>
      <c r="P37" s="158">
        <f>IF(E37="","",SUM($O$9:O37))</f>
        <v>958.75</v>
      </c>
      <c r="Q37" s="82"/>
      <c r="R37" s="82"/>
      <c r="S37" s="82"/>
      <c r="T37" s="82"/>
    </row>
    <row r="38" spans="1:20" ht="14.1" customHeight="1" x14ac:dyDescent="0.25">
      <c r="A38" s="91">
        <f t="shared" si="1"/>
        <v>30</v>
      </c>
      <c r="B38" s="162">
        <v>41244</v>
      </c>
      <c r="C38" s="87">
        <f t="shared" si="2"/>
        <v>18000</v>
      </c>
      <c r="D38" s="115"/>
      <c r="E38" s="115">
        <v>8000</v>
      </c>
      <c r="F38" s="115">
        <v>2000.5</v>
      </c>
      <c r="G38" s="115">
        <v>4999.5</v>
      </c>
      <c r="H38" s="86">
        <f t="shared" si="0"/>
        <v>19000</v>
      </c>
      <c r="I38" s="150">
        <f>CFM!I66</f>
        <v>479134.58277963917</v>
      </c>
      <c r="J38" s="159"/>
      <c r="K38" s="154">
        <f>CFM!O66</f>
        <v>472365.44689208921</v>
      </c>
      <c r="L38" s="155"/>
      <c r="M38" s="154">
        <f>CFM!CJ60</f>
        <v>479134.58277963917</v>
      </c>
      <c r="N38" s="156"/>
      <c r="O38" s="157">
        <f t="shared" si="3"/>
        <v>32.5</v>
      </c>
      <c r="P38" s="158">
        <f>IF(E38="","",SUM($O$9:O38))</f>
        <v>991.25</v>
      </c>
      <c r="Q38" s="82"/>
      <c r="R38" s="82"/>
      <c r="S38" s="82"/>
      <c r="T38" s="82"/>
    </row>
    <row r="39" spans="1:20" ht="14.1" customHeight="1" x14ac:dyDescent="0.25">
      <c r="A39" s="91">
        <f t="shared" si="1"/>
        <v>31</v>
      </c>
      <c r="B39" s="161">
        <v>41275</v>
      </c>
      <c r="C39" s="87">
        <f t="shared" si="2"/>
        <v>19000</v>
      </c>
      <c r="D39" s="115"/>
      <c r="E39" s="115">
        <v>8000</v>
      </c>
      <c r="F39" s="115">
        <v>2000.5</v>
      </c>
      <c r="G39" s="115">
        <v>4999.5</v>
      </c>
      <c r="H39" s="86">
        <f t="shared" si="0"/>
        <v>20000</v>
      </c>
      <c r="I39" s="150">
        <f>CFM!I67</f>
        <v>478397.91091593343</v>
      </c>
      <c r="J39" s="159"/>
      <c r="K39" s="154">
        <f>CFM!O67</f>
        <v>471393.76871790749</v>
      </c>
      <c r="L39" s="155"/>
      <c r="M39" s="154">
        <f>CFM!CJ61</f>
        <v>478397.91091593343</v>
      </c>
      <c r="N39" s="156"/>
      <c r="O39" s="157">
        <f t="shared" si="3"/>
        <v>27.083333333333332</v>
      </c>
      <c r="P39" s="158">
        <f>IF(E39="","",SUM($O$9:O39))</f>
        <v>1018.3333333333334</v>
      </c>
      <c r="Q39" s="82"/>
      <c r="R39" s="82"/>
      <c r="S39" s="82"/>
      <c r="T39" s="82"/>
    </row>
    <row r="40" spans="1:20" ht="14.1" customHeight="1" x14ac:dyDescent="0.25">
      <c r="A40" s="91">
        <f t="shared" si="1"/>
        <v>32</v>
      </c>
      <c r="B40" s="161">
        <v>41306</v>
      </c>
      <c r="C40" s="87">
        <f t="shared" si="2"/>
        <v>20000</v>
      </c>
      <c r="D40" s="115"/>
      <c r="E40" s="115">
        <v>8000</v>
      </c>
      <c r="F40" s="115">
        <v>2000.5</v>
      </c>
      <c r="G40" s="115">
        <v>4999.5</v>
      </c>
      <c r="H40" s="86">
        <f t="shared" si="0"/>
        <v>21000</v>
      </c>
      <c r="I40" s="150">
        <f>CFM!I68</f>
        <v>477658.47653273877</v>
      </c>
      <c r="J40" s="159"/>
      <c r="K40" s="154">
        <f>CFM!O68</f>
        <v>470422.09054372576</v>
      </c>
      <c r="L40" s="155"/>
      <c r="M40" s="154">
        <f>CFM!CJ62</f>
        <v>477658.47653273877</v>
      </c>
      <c r="N40" s="156"/>
      <c r="O40" s="157">
        <f t="shared" si="3"/>
        <v>21.666666666666668</v>
      </c>
      <c r="P40" s="158">
        <f>IF(E40="","",SUM($O$9:O40))</f>
        <v>1040</v>
      </c>
      <c r="Q40" s="82"/>
      <c r="R40" s="82"/>
      <c r="S40" s="82"/>
      <c r="T40" s="82"/>
    </row>
    <row r="41" spans="1:20" ht="14.1" customHeight="1" x14ac:dyDescent="0.25">
      <c r="A41" s="91">
        <f t="shared" si="1"/>
        <v>33</v>
      </c>
      <c r="B41" s="162">
        <v>41334</v>
      </c>
      <c r="C41" s="87">
        <f t="shared" si="2"/>
        <v>21000</v>
      </c>
      <c r="D41" s="115"/>
      <c r="E41" s="115">
        <v>8000</v>
      </c>
      <c r="F41" s="115">
        <v>2000.5</v>
      </c>
      <c r="G41" s="115">
        <v>4999.5</v>
      </c>
      <c r="H41" s="86">
        <f t="shared" si="0"/>
        <v>22000</v>
      </c>
      <c r="I41" s="150">
        <f>CFM!I69</f>
        <v>476916.26927060715</v>
      </c>
      <c r="J41" s="159"/>
      <c r="K41" s="154">
        <f>CFM!O69</f>
        <v>469450.41236954404</v>
      </c>
      <c r="L41" s="155"/>
      <c r="M41" s="154">
        <f>CFM!CJ63</f>
        <v>476916.26927060715</v>
      </c>
      <c r="N41" s="156"/>
      <c r="O41" s="157">
        <f t="shared" si="3"/>
        <v>16.25</v>
      </c>
      <c r="P41" s="158">
        <f>IF(E41="","",SUM($O$9:O41))</f>
        <v>1056.25</v>
      </c>
      <c r="Q41" s="82"/>
      <c r="R41" s="82"/>
      <c r="S41" s="82"/>
      <c r="T41" s="82"/>
    </row>
    <row r="42" spans="1:20" ht="14.1" customHeight="1" x14ac:dyDescent="0.25">
      <c r="A42" s="91">
        <f t="shared" si="1"/>
        <v>34</v>
      </c>
      <c r="B42" s="162">
        <v>41365</v>
      </c>
      <c r="C42" s="87">
        <f t="shared" si="2"/>
        <v>22000</v>
      </c>
      <c r="D42" s="115"/>
      <c r="E42" s="115">
        <v>8000</v>
      </c>
      <c r="F42" s="115">
        <v>2000.5</v>
      </c>
      <c r="G42" s="115">
        <v>4999.5</v>
      </c>
      <c r="H42" s="86">
        <f t="shared" si="0"/>
        <v>23000</v>
      </c>
      <c r="I42" s="150">
        <f>CFM!I70</f>
        <v>476171.27873124252</v>
      </c>
      <c r="J42" s="159"/>
      <c r="K42" s="154">
        <f>CFM!O70</f>
        <v>468478.73419536231</v>
      </c>
      <c r="L42" s="155"/>
      <c r="M42" s="154">
        <f>CFM!CJ64</f>
        <v>476171.27873124252</v>
      </c>
      <c r="N42" s="156"/>
      <c r="O42" s="157">
        <f t="shared" si="3"/>
        <v>10.833333333333334</v>
      </c>
      <c r="P42" s="158">
        <f>IF(E42="","",SUM($O$9:O42))</f>
        <v>1067.0833333333333</v>
      </c>
      <c r="Q42" s="82"/>
      <c r="R42" s="82"/>
      <c r="S42" s="82"/>
      <c r="T42" s="82"/>
    </row>
    <row r="43" spans="1:20" ht="14.1" customHeight="1" x14ac:dyDescent="0.25">
      <c r="A43" s="91">
        <f t="shared" si="1"/>
        <v>35</v>
      </c>
      <c r="B43" s="162">
        <v>41395</v>
      </c>
      <c r="C43" s="87">
        <f t="shared" si="2"/>
        <v>23000</v>
      </c>
      <c r="D43" s="115"/>
      <c r="E43" s="115">
        <v>8000</v>
      </c>
      <c r="F43" s="115">
        <v>2000.5</v>
      </c>
      <c r="G43" s="115">
        <v>4999.5</v>
      </c>
      <c r="H43" s="86">
        <f t="shared" si="0"/>
        <v>24000</v>
      </c>
      <c r="I43" s="150">
        <f>CFM!I71</f>
        <v>475423.49447735527</v>
      </c>
      <c r="J43" s="159"/>
      <c r="K43" s="154">
        <f>CFM!O71</f>
        <v>467507.05602118059</v>
      </c>
      <c r="L43" s="155"/>
      <c r="M43" s="154">
        <f>CFM!CJ65</f>
        <v>475423.49447735527</v>
      </c>
      <c r="N43" s="156"/>
      <c r="O43" s="157">
        <f t="shared" si="3"/>
        <v>5.416666666666667</v>
      </c>
      <c r="P43" s="158">
        <f>IF(E43="","",SUM($O$9:O43))</f>
        <v>1072.5</v>
      </c>
      <c r="Q43" s="82"/>
      <c r="R43" s="82"/>
      <c r="S43" s="82"/>
      <c r="T43" s="82"/>
    </row>
    <row r="44" spans="1:20" ht="14.1" customHeight="1" x14ac:dyDescent="0.25">
      <c r="A44" s="91">
        <f t="shared" si="1"/>
        <v>36</v>
      </c>
      <c r="B44" s="162">
        <v>41426</v>
      </c>
      <c r="C44" s="87">
        <f t="shared" si="2"/>
        <v>24000</v>
      </c>
      <c r="D44" s="115"/>
      <c r="E44" s="115">
        <v>8000</v>
      </c>
      <c r="F44" s="115">
        <v>2000.5</v>
      </c>
      <c r="G44" s="115">
        <v>4999.5</v>
      </c>
      <c r="H44" s="86">
        <f t="shared" si="0"/>
        <v>25000</v>
      </c>
      <c r="I44" s="150">
        <f>CFM!I72</f>
        <v>474672.90603251592</v>
      </c>
      <c r="J44" s="159"/>
      <c r="K44" s="154">
        <f>CFM!O72</f>
        <v>466535.37784699863</v>
      </c>
      <c r="L44" s="155"/>
      <c r="M44" s="154">
        <f>CFM!CJ66</f>
        <v>474672.90603251592</v>
      </c>
      <c r="N44" s="156"/>
      <c r="O44" s="157">
        <f t="shared" si="3"/>
        <v>0</v>
      </c>
      <c r="P44" s="158">
        <f>IF(E44="","",SUM($O$9:O44))</f>
        <v>1072.5</v>
      </c>
      <c r="Q44" s="82"/>
      <c r="R44" s="82"/>
      <c r="S44" s="82"/>
      <c r="T44" s="82"/>
    </row>
    <row r="45" spans="1:20" ht="14.1" customHeight="1" x14ac:dyDescent="0.25">
      <c r="A45" s="91">
        <f t="shared" si="1"/>
        <v>37</v>
      </c>
      <c r="B45" s="162">
        <v>41456</v>
      </c>
      <c r="C45" s="87">
        <f t="shared" si="2"/>
        <v>25000</v>
      </c>
      <c r="D45" s="115">
        <v>12000</v>
      </c>
      <c r="E45" s="115">
        <v>8000</v>
      </c>
      <c r="F45" s="115">
        <v>2000.5</v>
      </c>
      <c r="G45" s="115">
        <v>4999.5</v>
      </c>
      <c r="H45" s="86">
        <f t="shared" si="0"/>
        <v>14000</v>
      </c>
      <c r="I45" s="150">
        <f>CFM!I73</f>
        <v>473919.50288100843</v>
      </c>
      <c r="J45" s="159"/>
      <c r="K45" s="154">
        <f>CFM!O73</f>
        <v>465519.00225795398</v>
      </c>
      <c r="L45" s="155"/>
      <c r="M45" s="154">
        <f>CFM!CJ67</f>
        <v>473919.50288100843</v>
      </c>
      <c r="N45" s="156"/>
      <c r="O45" s="157">
        <f t="shared" si="3"/>
        <v>59.583333333333336</v>
      </c>
      <c r="P45" s="158">
        <f>IF(E45="","",SUM($O$9:O45))</f>
        <v>1132.0833333333333</v>
      </c>
      <c r="Q45" s="82"/>
      <c r="R45" s="82"/>
      <c r="S45" s="82"/>
      <c r="T45" s="82"/>
    </row>
    <row r="46" spans="1:20" ht="14.1" customHeight="1" x14ac:dyDescent="0.25">
      <c r="A46" s="91">
        <f t="shared" si="1"/>
        <v>38</v>
      </c>
      <c r="B46" s="162">
        <v>41487</v>
      </c>
      <c r="C46" s="87">
        <f t="shared" si="2"/>
        <v>14000</v>
      </c>
      <c r="D46" s="115"/>
      <c r="E46" s="115">
        <v>8000</v>
      </c>
      <c r="F46" s="115">
        <v>2000.5</v>
      </c>
      <c r="G46" s="115">
        <v>4999.5</v>
      </c>
      <c r="H46" s="86">
        <f t="shared" si="0"/>
        <v>15000</v>
      </c>
      <c r="I46" s="150">
        <f>CFM!I74</f>
        <v>473163.27446768282</v>
      </c>
      <c r="J46" s="159"/>
      <c r="K46" s="154">
        <f>CFM!O74</f>
        <v>464502.62666890933</v>
      </c>
      <c r="L46" s="155"/>
      <c r="M46" s="154">
        <f>CFM!CJ68</f>
        <v>473163.27446768282</v>
      </c>
      <c r="N46" s="156"/>
      <c r="O46" s="157">
        <f t="shared" si="3"/>
        <v>54.166666666666664</v>
      </c>
      <c r="P46" s="158">
        <f>IF(E46="","",SUM($O$9:O46))</f>
        <v>1186.25</v>
      </c>
      <c r="Q46" s="82"/>
      <c r="R46" s="82"/>
      <c r="S46" s="82"/>
      <c r="T46" s="82"/>
    </row>
    <row r="47" spans="1:20" ht="14.1" customHeight="1" x14ac:dyDescent="0.25">
      <c r="A47" s="91">
        <f t="shared" si="1"/>
        <v>39</v>
      </c>
      <c r="B47" s="162">
        <v>41518</v>
      </c>
      <c r="C47" s="87">
        <f t="shared" si="2"/>
        <v>15000</v>
      </c>
      <c r="D47" s="115"/>
      <c r="E47" s="115">
        <v>8000</v>
      </c>
      <c r="F47" s="115">
        <v>2000.5</v>
      </c>
      <c r="G47" s="115">
        <v>4999.5</v>
      </c>
      <c r="H47" s="86">
        <f t="shared" si="0"/>
        <v>16000</v>
      </c>
      <c r="I47" s="150">
        <f>CFM!I75</f>
        <v>472404.21019780723</v>
      </c>
      <c r="J47" s="159"/>
      <c r="K47" s="154">
        <f>CFM!O75</f>
        <v>463486.25107986468</v>
      </c>
      <c r="L47" s="155"/>
      <c r="M47" s="154">
        <f>CFM!CJ69</f>
        <v>472404.21019780723</v>
      </c>
      <c r="N47" s="156"/>
      <c r="O47" s="157">
        <f t="shared" si="3"/>
        <v>48.75</v>
      </c>
      <c r="P47" s="158">
        <f>IF(E47="","",SUM($O$9:O47))</f>
        <v>1235</v>
      </c>
      <c r="Q47" s="82"/>
      <c r="R47" s="82"/>
      <c r="S47" s="82"/>
      <c r="T47" s="82"/>
    </row>
    <row r="48" spans="1:20" ht="14.1" customHeight="1" x14ac:dyDescent="0.25">
      <c r="A48" s="91">
        <f t="shared" si="1"/>
        <v>40</v>
      </c>
      <c r="B48" s="162">
        <v>41548</v>
      </c>
      <c r="C48" s="87">
        <f t="shared" si="2"/>
        <v>16000</v>
      </c>
      <c r="D48" s="115"/>
      <c r="E48" s="115">
        <v>8000</v>
      </c>
      <c r="F48" s="115">
        <v>2000.5</v>
      </c>
      <c r="G48" s="115">
        <v>4999.5</v>
      </c>
      <c r="H48" s="86">
        <f t="shared" si="0"/>
        <v>17000</v>
      </c>
      <c r="I48" s="150">
        <f>CFM!I76</f>
        <v>471642.29943691962</v>
      </c>
      <c r="J48" s="159"/>
      <c r="K48" s="154">
        <f>CFM!O76</f>
        <v>462469.87549082004</v>
      </c>
      <c r="L48" s="155"/>
      <c r="M48" s="154">
        <f>CFM!CJ70</f>
        <v>471642.29943691962</v>
      </c>
      <c r="N48" s="156"/>
      <c r="O48" s="157">
        <f t="shared" si="3"/>
        <v>43.333333333333336</v>
      </c>
      <c r="P48" s="158">
        <f>IF(E48="","",SUM($O$9:O48))</f>
        <v>1278.3333333333333</v>
      </c>
      <c r="Q48" s="82"/>
      <c r="R48" s="82"/>
      <c r="S48" s="82"/>
      <c r="T48" s="82"/>
    </row>
    <row r="49" spans="1:20" ht="14.1" customHeight="1" x14ac:dyDescent="0.25">
      <c r="A49" s="91">
        <f t="shared" si="1"/>
        <v>41</v>
      </c>
      <c r="B49" s="162">
        <v>41579</v>
      </c>
      <c r="C49" s="87">
        <f t="shared" si="2"/>
        <v>17000</v>
      </c>
      <c r="D49" s="115"/>
      <c r="E49" s="115">
        <v>8000</v>
      </c>
      <c r="F49" s="115">
        <v>2000.5</v>
      </c>
      <c r="G49" s="115">
        <v>4999.5</v>
      </c>
      <c r="H49" s="86">
        <f t="shared" si="0"/>
        <v>18000</v>
      </c>
      <c r="I49" s="150">
        <f>CFM!I77</f>
        <v>470877.53151067864</v>
      </c>
      <c r="J49" s="159"/>
      <c r="K49" s="154">
        <f>CFM!O77</f>
        <v>461453.49990177539</v>
      </c>
      <c r="L49" s="155"/>
      <c r="M49" s="154">
        <f>CFM!CJ71</f>
        <v>470877.53151067864</v>
      </c>
      <c r="N49" s="156"/>
      <c r="O49" s="157">
        <f t="shared" si="3"/>
        <v>37.916666666666664</v>
      </c>
      <c r="P49" s="158">
        <f>IF(E49="","",SUM($O$9:O49))</f>
        <v>1316.25</v>
      </c>
      <c r="Q49" s="82"/>
      <c r="R49" s="82"/>
      <c r="S49" s="82"/>
      <c r="T49" s="82"/>
    </row>
    <row r="50" spans="1:20" ht="14.1" customHeight="1" x14ac:dyDescent="0.25">
      <c r="A50" s="91">
        <f t="shared" si="1"/>
        <v>42</v>
      </c>
      <c r="B50" s="162">
        <v>41609</v>
      </c>
      <c r="C50" s="87">
        <f t="shared" si="2"/>
        <v>18000</v>
      </c>
      <c r="D50" s="115"/>
      <c r="E50" s="115">
        <v>8000</v>
      </c>
      <c r="F50" s="115">
        <v>2000.5</v>
      </c>
      <c r="G50" s="115">
        <v>4999.5</v>
      </c>
      <c r="H50" s="86">
        <f t="shared" si="0"/>
        <v>19000</v>
      </c>
      <c r="I50" s="150">
        <f>CFM!I78</f>
        <v>470109.89570471429</v>
      </c>
      <c r="J50" s="159"/>
      <c r="K50" s="154">
        <f>CFM!O78</f>
        <v>460437.12431273074</v>
      </c>
      <c r="L50" s="155"/>
      <c r="M50" s="154">
        <f>CFM!CJ72</f>
        <v>470109.89570471429</v>
      </c>
      <c r="N50" s="156"/>
      <c r="O50" s="157">
        <f t="shared" si="3"/>
        <v>32.5</v>
      </c>
      <c r="P50" s="158">
        <f>IF(E50="","",SUM($O$9:O50))</f>
        <v>1348.75</v>
      </c>
      <c r="Q50" s="82"/>
      <c r="R50" s="82"/>
      <c r="S50" s="82"/>
      <c r="T50" s="82"/>
    </row>
    <row r="51" spans="1:20" ht="14.1" customHeight="1" x14ac:dyDescent="0.25">
      <c r="A51" s="91">
        <f t="shared" si="1"/>
        <v>43</v>
      </c>
      <c r="B51" s="161">
        <v>41640</v>
      </c>
      <c r="C51" s="87">
        <f t="shared" si="2"/>
        <v>19000</v>
      </c>
      <c r="D51" s="115"/>
      <c r="E51" s="115">
        <v>8000</v>
      </c>
      <c r="F51" s="115">
        <v>2000.5</v>
      </c>
      <c r="G51" s="115">
        <v>4999.5</v>
      </c>
      <c r="H51" s="86">
        <f t="shared" si="0"/>
        <v>20000</v>
      </c>
      <c r="I51" s="150">
        <f>CFM!I79</f>
        <v>469339.38126447756</v>
      </c>
      <c r="J51" s="159"/>
      <c r="K51" s="154">
        <f>CFM!O79</f>
        <v>459420.74872368609</v>
      </c>
      <c r="L51" s="155"/>
      <c r="M51" s="154">
        <f>CFM!CJ73</f>
        <v>469339.38126447756</v>
      </c>
      <c r="N51" s="156"/>
      <c r="O51" s="157">
        <f t="shared" si="3"/>
        <v>27.083333333333332</v>
      </c>
      <c r="P51" s="158">
        <f>IF(E51="","",SUM($O$9:O51))</f>
        <v>1375.8333333333333</v>
      </c>
      <c r="Q51" s="82"/>
      <c r="R51" s="82"/>
      <c r="S51" s="82"/>
      <c r="T51" s="82"/>
    </row>
    <row r="52" spans="1:20" ht="14.1" customHeight="1" x14ac:dyDescent="0.25">
      <c r="A52" s="91">
        <f t="shared" si="1"/>
        <v>44</v>
      </c>
      <c r="B52" s="161">
        <v>41671</v>
      </c>
      <c r="C52" s="87">
        <f t="shared" si="2"/>
        <v>20000</v>
      </c>
      <c r="D52" s="115"/>
      <c r="E52" s="115">
        <v>8000</v>
      </c>
      <c r="F52" s="115">
        <v>2000.5</v>
      </c>
      <c r="G52" s="115">
        <v>4999.5</v>
      </c>
      <c r="H52" s="86">
        <f t="shared" si="0"/>
        <v>21000</v>
      </c>
      <c r="I52" s="150">
        <f>CFM!I80</f>
        <v>468565.97739508993</v>
      </c>
      <c r="J52" s="159"/>
      <c r="K52" s="154">
        <f>CFM!O80</f>
        <v>458404.37313464144</v>
      </c>
      <c r="L52" s="155"/>
      <c r="M52" s="154">
        <f>CFM!CJ74</f>
        <v>468565.97739508993</v>
      </c>
      <c r="N52" s="156"/>
      <c r="O52" s="157">
        <f t="shared" si="3"/>
        <v>21.666666666666668</v>
      </c>
      <c r="P52" s="158">
        <f>IF(E52="","",SUM($O$9:O52))</f>
        <v>1397.5</v>
      </c>
      <c r="Q52" s="82"/>
      <c r="R52" s="82"/>
      <c r="S52" s="82"/>
      <c r="T52" s="82"/>
    </row>
    <row r="53" spans="1:20" ht="14.1" customHeight="1" x14ac:dyDescent="0.25">
      <c r="A53" s="91">
        <f t="shared" si="1"/>
        <v>45</v>
      </c>
      <c r="B53" s="162">
        <v>41699</v>
      </c>
      <c r="C53" s="87">
        <f t="shared" si="2"/>
        <v>21000</v>
      </c>
      <c r="D53" s="115"/>
      <c r="E53" s="115">
        <v>8000</v>
      </c>
      <c r="F53" s="115">
        <v>2000.5</v>
      </c>
      <c r="G53" s="115">
        <v>4999.5</v>
      </c>
      <c r="H53" s="86">
        <f t="shared" si="0"/>
        <v>22000</v>
      </c>
      <c r="I53" s="150">
        <f>CFM!I81</f>
        <v>467789.6732611921</v>
      </c>
      <c r="J53" s="159"/>
      <c r="K53" s="154">
        <f>CFM!O81</f>
        <v>457387.99754559679</v>
      </c>
      <c r="L53" s="155"/>
      <c r="M53" s="154">
        <f>CFM!CJ75</f>
        <v>467789.6732611921</v>
      </c>
      <c r="N53" s="156"/>
      <c r="O53" s="157">
        <f t="shared" si="3"/>
        <v>16.25</v>
      </c>
      <c r="P53" s="158">
        <f>IF(E53="","",SUM($O$9:O53))</f>
        <v>1413.75</v>
      </c>
      <c r="Q53" s="82"/>
      <c r="R53" s="82"/>
      <c r="S53" s="82"/>
      <c r="T53" s="82"/>
    </row>
    <row r="54" spans="1:20" ht="14.1" customHeight="1" x14ac:dyDescent="0.25">
      <c r="A54" s="91">
        <f t="shared" si="1"/>
        <v>46</v>
      </c>
      <c r="B54" s="162">
        <v>41730</v>
      </c>
      <c r="C54" s="87">
        <f t="shared" si="2"/>
        <v>22000</v>
      </c>
      <c r="D54" s="115"/>
      <c r="E54" s="115">
        <v>8000</v>
      </c>
      <c r="F54" s="115">
        <v>2000.5</v>
      </c>
      <c r="G54" s="115">
        <v>4999.5</v>
      </c>
      <c r="H54" s="86">
        <f t="shared" si="0"/>
        <v>23000</v>
      </c>
      <c r="I54" s="150">
        <f>CFM!I82</f>
        <v>467010.45798679214</v>
      </c>
      <c r="J54" s="159"/>
      <c r="K54" s="154">
        <f>CFM!O82</f>
        <v>456371.62195655215</v>
      </c>
      <c r="L54" s="155"/>
      <c r="M54" s="154">
        <f>CFM!CJ76</f>
        <v>467010.45798679214</v>
      </c>
      <c r="N54" s="156"/>
      <c r="O54" s="157">
        <f t="shared" si="3"/>
        <v>10.833333333333334</v>
      </c>
      <c r="P54" s="158">
        <f>IF(E54="","",SUM($O$9:O54))</f>
        <v>1424.5833333333333</v>
      </c>
      <c r="Q54" s="82"/>
      <c r="R54" s="82"/>
      <c r="S54" s="82"/>
      <c r="T54" s="82"/>
    </row>
    <row r="55" spans="1:20" ht="14.1" customHeight="1" x14ac:dyDescent="0.25">
      <c r="A55" s="91">
        <f t="shared" si="1"/>
        <v>47</v>
      </c>
      <c r="B55" s="162">
        <v>41760</v>
      </c>
      <c r="C55" s="87">
        <f t="shared" si="2"/>
        <v>23000</v>
      </c>
      <c r="D55" s="115"/>
      <c r="E55" s="115">
        <v>8000</v>
      </c>
      <c r="F55" s="115">
        <v>2000.5</v>
      </c>
      <c r="G55" s="115">
        <v>4999.5</v>
      </c>
      <c r="H55" s="86">
        <f t="shared" si="0"/>
        <v>24000</v>
      </c>
      <c r="I55" s="150">
        <f>CFM!I83</f>
        <v>466228.3206551132</v>
      </c>
      <c r="J55" s="159"/>
      <c r="K55" s="154">
        <f>CFM!O83</f>
        <v>455355.2463675075</v>
      </c>
      <c r="L55" s="155"/>
      <c r="M55" s="154">
        <f>CFM!CJ77</f>
        <v>466228.3206551132</v>
      </c>
      <c r="N55" s="156"/>
      <c r="O55" s="157">
        <f t="shared" si="3"/>
        <v>5.416666666666667</v>
      </c>
      <c r="P55" s="158">
        <f>IF(E55="","",SUM($O$9:O55))</f>
        <v>1430</v>
      </c>
      <c r="Q55" s="82"/>
      <c r="R55" s="82"/>
      <c r="S55" s="82"/>
      <c r="T55" s="82"/>
    </row>
    <row r="56" spans="1:20" ht="14.1" customHeight="1" x14ac:dyDescent="0.25">
      <c r="A56" s="91">
        <f t="shared" si="1"/>
        <v>48</v>
      </c>
      <c r="B56" s="162">
        <v>41791</v>
      </c>
      <c r="C56" s="87">
        <f t="shared" si="2"/>
        <v>24000</v>
      </c>
      <c r="D56" s="115"/>
      <c r="E56" s="115">
        <v>8000</v>
      </c>
      <c r="F56" s="115">
        <v>2000.5</v>
      </c>
      <c r="G56" s="115">
        <v>4999.5</v>
      </c>
      <c r="H56" s="86">
        <f t="shared" si="0"/>
        <v>25000</v>
      </c>
      <c r="I56" s="150">
        <f>CFM!I84</f>
        <v>465443.25030844047</v>
      </c>
      <c r="J56" s="159"/>
      <c r="K56" s="154">
        <f>CFM!O84</f>
        <v>454338.87077846267</v>
      </c>
      <c r="L56" s="155"/>
      <c r="M56" s="154">
        <f>CFM!CJ78</f>
        <v>465443.25030844047</v>
      </c>
      <c r="N56" s="156"/>
      <c r="O56" s="157">
        <f t="shared" si="3"/>
        <v>0</v>
      </c>
      <c r="P56" s="158">
        <f>IF(E56="","",SUM($O$9:O56))</f>
        <v>1430</v>
      </c>
      <c r="Q56" s="82"/>
      <c r="R56" s="82"/>
      <c r="S56" s="82"/>
      <c r="T56" s="82"/>
    </row>
    <row r="57" spans="1:20" ht="14.1" customHeight="1" x14ac:dyDescent="0.25">
      <c r="A57" s="91">
        <f t="shared" si="1"/>
        <v>49</v>
      </c>
      <c r="B57" s="162">
        <v>41821</v>
      </c>
      <c r="C57" s="87">
        <f t="shared" si="2"/>
        <v>25000</v>
      </c>
      <c r="D57" s="115">
        <v>12000</v>
      </c>
      <c r="E57" s="115">
        <v>8000</v>
      </c>
      <c r="F57" s="115">
        <v>2000.5</v>
      </c>
      <c r="G57" s="115">
        <v>4999.5</v>
      </c>
      <c r="H57" s="86">
        <f t="shared" si="0"/>
        <v>14000</v>
      </c>
      <c r="I57" s="150">
        <f>CFM!I85</f>
        <v>464655.23594796774</v>
      </c>
      <c r="J57" s="159"/>
      <c r="K57" s="154">
        <f>CFM!O85</f>
        <v>453275.74168340419</v>
      </c>
      <c r="L57" s="155"/>
      <c r="M57" s="154">
        <f>CFM!CJ79</f>
        <v>464655.23594796774</v>
      </c>
      <c r="N57" s="156"/>
      <c r="O57" s="157">
        <f t="shared" si="3"/>
        <v>59.583333333333336</v>
      </c>
      <c r="P57" s="158">
        <f>IF(E57="","",SUM($O$9:O57))</f>
        <v>1489.5833333333333</v>
      </c>
      <c r="Q57" s="82"/>
      <c r="R57" s="82"/>
      <c r="S57" s="82"/>
      <c r="T57" s="82"/>
    </row>
    <row r="58" spans="1:20" ht="14.1" customHeight="1" x14ac:dyDescent="0.25">
      <c r="A58" s="91">
        <f t="shared" si="1"/>
        <v>50</v>
      </c>
      <c r="B58" s="162">
        <v>41852</v>
      </c>
      <c r="C58" s="87">
        <f t="shared" si="2"/>
        <v>14000</v>
      </c>
      <c r="D58" s="115"/>
      <c r="E58" s="115">
        <v>8000</v>
      </c>
      <c r="F58" s="115">
        <v>2000.5</v>
      </c>
      <c r="G58" s="115">
        <v>4999.5</v>
      </c>
      <c r="H58" s="86">
        <f t="shared" si="0"/>
        <v>15000</v>
      </c>
      <c r="I58" s="150">
        <f>CFM!I86</f>
        <v>463864.26653364324</v>
      </c>
      <c r="J58" s="159"/>
      <c r="K58" s="154">
        <f>CFM!O86</f>
        <v>452212.61258834571</v>
      </c>
      <c r="L58" s="155"/>
      <c r="M58" s="154">
        <f>CFM!CJ80</f>
        <v>463864.26653364324</v>
      </c>
      <c r="N58" s="156"/>
      <c r="O58" s="157">
        <f t="shared" si="3"/>
        <v>54.166666666666664</v>
      </c>
      <c r="P58" s="158">
        <f>IF(E58="","",SUM($O$9:O58))</f>
        <v>1543.75</v>
      </c>
      <c r="Q58" s="82"/>
      <c r="R58" s="82"/>
      <c r="S58" s="82"/>
      <c r="T58" s="82"/>
    </row>
    <row r="59" spans="1:20" ht="14.1" customHeight="1" x14ac:dyDescent="0.25">
      <c r="A59" s="91">
        <f t="shared" si="1"/>
        <v>51</v>
      </c>
      <c r="B59" s="162">
        <v>41883</v>
      </c>
      <c r="C59" s="87">
        <f t="shared" si="2"/>
        <v>15000</v>
      </c>
      <c r="D59" s="115"/>
      <c r="E59" s="115">
        <v>8000</v>
      </c>
      <c r="F59" s="115">
        <v>2000.5</v>
      </c>
      <c r="G59" s="115">
        <v>4999.5</v>
      </c>
      <c r="H59" s="86">
        <f t="shared" si="0"/>
        <v>16000</v>
      </c>
      <c r="I59" s="150">
        <f>CFM!I87</f>
        <v>463070.33098401502</v>
      </c>
      <c r="J59" s="159"/>
      <c r="K59" s="154">
        <f>CFM!O87</f>
        <v>451149.48349328723</v>
      </c>
      <c r="L59" s="155"/>
      <c r="M59" s="154">
        <f>CFM!CJ81</f>
        <v>463070.33098401502</v>
      </c>
      <c r="N59" s="156"/>
      <c r="O59" s="157">
        <f t="shared" si="3"/>
        <v>48.75</v>
      </c>
      <c r="P59" s="158">
        <f>IF(E59="","",SUM($O$9:O59))</f>
        <v>1592.5</v>
      </c>
      <c r="Q59" s="82"/>
      <c r="R59" s="82"/>
      <c r="S59" s="82"/>
      <c r="T59" s="82"/>
    </row>
    <row r="60" spans="1:20" ht="14.1" customHeight="1" x14ac:dyDescent="0.25">
      <c r="A60" s="91">
        <f t="shared" si="1"/>
        <v>52</v>
      </c>
      <c r="B60" s="162">
        <v>41913</v>
      </c>
      <c r="C60" s="87">
        <f t="shared" si="2"/>
        <v>16000</v>
      </c>
      <c r="D60" s="115"/>
      <c r="E60" s="115">
        <v>8000</v>
      </c>
      <c r="F60" s="115">
        <v>2000.5</v>
      </c>
      <c r="G60" s="115">
        <v>4999.5</v>
      </c>
      <c r="H60" s="86">
        <f t="shared" si="0"/>
        <v>17000</v>
      </c>
      <c r="I60" s="150">
        <f>CFM!I88</f>
        <v>462273.41817607568</v>
      </c>
      <c r="J60" s="159"/>
      <c r="K60" s="154">
        <f>CFM!O88</f>
        <v>450086.35439822875</v>
      </c>
      <c r="L60" s="155"/>
      <c r="M60" s="154">
        <f>CFM!CJ82</f>
        <v>462273.41817607568</v>
      </c>
      <c r="N60" s="156"/>
      <c r="O60" s="157">
        <f t="shared" si="3"/>
        <v>43.333333333333336</v>
      </c>
      <c r="P60" s="158">
        <f>IF(E60="","",SUM($O$9:O60))</f>
        <v>1635.8333333333333</v>
      </c>
      <c r="Q60" s="82"/>
      <c r="R60" s="82"/>
      <c r="S60" s="82"/>
      <c r="T60" s="82"/>
    </row>
    <row r="61" spans="1:20" ht="14.1" customHeight="1" x14ac:dyDescent="0.25">
      <c r="A61" s="91">
        <f t="shared" si="1"/>
        <v>53</v>
      </c>
      <c r="B61" s="162">
        <v>41944</v>
      </c>
      <c r="C61" s="87">
        <f t="shared" si="2"/>
        <v>17000</v>
      </c>
      <c r="D61" s="115"/>
      <c r="E61" s="115">
        <v>8000</v>
      </c>
      <c r="F61" s="115">
        <v>2000.5</v>
      </c>
      <c r="G61" s="115">
        <v>4999.5</v>
      </c>
      <c r="H61" s="86">
        <f t="shared" si="0"/>
        <v>18000</v>
      </c>
      <c r="I61" s="150">
        <f>CFM!I89</f>
        <v>461473.51694510656</v>
      </c>
      <c r="J61" s="159"/>
      <c r="K61" s="154">
        <f>CFM!O89</f>
        <v>449023.22530317027</v>
      </c>
      <c r="L61" s="155"/>
      <c r="M61" s="154">
        <f>CFM!CJ83</f>
        <v>461473.51694510656</v>
      </c>
      <c r="N61" s="156"/>
      <c r="O61" s="157">
        <f t="shared" si="3"/>
        <v>37.916666666666664</v>
      </c>
      <c r="P61" s="158">
        <f>IF(E61="","",SUM($O$9:O61))</f>
        <v>1673.75</v>
      </c>
      <c r="Q61" s="82"/>
      <c r="R61" s="82"/>
      <c r="S61" s="82"/>
      <c r="T61" s="82"/>
    </row>
    <row r="62" spans="1:20" ht="14.1" customHeight="1" x14ac:dyDescent="0.25">
      <c r="A62" s="91">
        <f t="shared" si="1"/>
        <v>54</v>
      </c>
      <c r="B62" s="162">
        <v>41974</v>
      </c>
      <c r="C62" s="87">
        <f t="shared" si="2"/>
        <v>18000</v>
      </c>
      <c r="D62" s="115"/>
      <c r="E62" s="115">
        <v>8000</v>
      </c>
      <c r="F62" s="115">
        <v>2000.5</v>
      </c>
      <c r="G62" s="115">
        <v>4999.5</v>
      </c>
      <c r="H62" s="86">
        <f t="shared" si="0"/>
        <v>19000</v>
      </c>
      <c r="I62" s="150">
        <f>CFM!I90</f>
        <v>460670.61608452129</v>
      </c>
      <c r="J62" s="159"/>
      <c r="K62" s="154">
        <f>CFM!O90</f>
        <v>447960.09620811179</v>
      </c>
      <c r="L62" s="155"/>
      <c r="M62" s="154">
        <f>CFM!CJ84</f>
        <v>460670.61608452129</v>
      </c>
      <c r="N62" s="156"/>
      <c r="O62" s="157">
        <f t="shared" si="3"/>
        <v>32.5</v>
      </c>
      <c r="P62" s="158">
        <f>IF(E62="","",SUM($O$9:O62))</f>
        <v>1706.25</v>
      </c>
      <c r="Q62" s="82"/>
      <c r="R62" s="82"/>
      <c r="S62" s="82"/>
      <c r="T62" s="82"/>
    </row>
    <row r="63" spans="1:20" ht="14.1" customHeight="1" x14ac:dyDescent="0.25">
      <c r="A63" s="91">
        <f t="shared" si="1"/>
        <v>55</v>
      </c>
      <c r="B63" s="161">
        <v>42005</v>
      </c>
      <c r="C63" s="87">
        <f t="shared" si="2"/>
        <v>19000</v>
      </c>
      <c r="D63" s="115"/>
      <c r="E63" s="115">
        <v>8000</v>
      </c>
      <c r="F63" s="115">
        <v>2000.5</v>
      </c>
      <c r="G63" s="115">
        <v>4999.5</v>
      </c>
      <c r="H63" s="86">
        <f t="shared" si="0"/>
        <v>20000</v>
      </c>
      <c r="I63" s="150">
        <f>CFM!I91</f>
        <v>459864.70434570883</v>
      </c>
      <c r="J63" s="159"/>
      <c r="K63" s="154">
        <f>CFM!O91</f>
        <v>446896.96711305331</v>
      </c>
      <c r="L63" s="155"/>
      <c r="M63" s="154">
        <f>CFM!CJ85</f>
        <v>459864.70434570883</v>
      </c>
      <c r="N63" s="156"/>
      <c r="O63" s="157">
        <f t="shared" si="3"/>
        <v>27.083333333333332</v>
      </c>
      <c r="P63" s="158">
        <f>IF(E63="","",SUM($O$9:O63))</f>
        <v>1733.3333333333333</v>
      </c>
      <c r="Q63" s="82"/>
      <c r="R63" s="82"/>
      <c r="S63" s="82"/>
      <c r="T63" s="82"/>
    </row>
    <row r="64" spans="1:20" ht="14.1" customHeight="1" x14ac:dyDescent="0.25">
      <c r="A64" s="91">
        <f t="shared" si="1"/>
        <v>56</v>
      </c>
      <c r="B64" s="161">
        <v>42036</v>
      </c>
      <c r="C64" s="87">
        <f t="shared" si="2"/>
        <v>20000</v>
      </c>
      <c r="D64" s="115"/>
      <c r="E64" s="115">
        <v>8000</v>
      </c>
      <c r="F64" s="115">
        <v>2000.5</v>
      </c>
      <c r="G64" s="115">
        <v>4999.5</v>
      </c>
      <c r="H64" s="86">
        <f t="shared" si="0"/>
        <v>21000</v>
      </c>
      <c r="I64" s="150">
        <f>CFM!I92</f>
        <v>459055.77043787582</v>
      </c>
      <c r="J64" s="159"/>
      <c r="K64" s="154">
        <f>CFM!O92</f>
        <v>445833.83801799483</v>
      </c>
      <c r="L64" s="155"/>
      <c r="M64" s="154">
        <f>CFM!CJ86</f>
        <v>459055.77043787582</v>
      </c>
      <c r="N64" s="156"/>
      <c r="O64" s="157">
        <f t="shared" si="3"/>
        <v>21.666666666666668</v>
      </c>
      <c r="P64" s="158">
        <f>IF(E64="","",SUM($O$9:O64))</f>
        <v>1755</v>
      </c>
      <c r="Q64" s="82"/>
      <c r="R64" s="82"/>
      <c r="S64" s="82"/>
      <c r="T64" s="82"/>
    </row>
    <row r="65" spans="1:20" ht="14.1" customHeight="1" x14ac:dyDescent="0.25">
      <c r="A65" s="91">
        <f t="shared" si="1"/>
        <v>57</v>
      </c>
      <c r="B65" s="162">
        <v>42064</v>
      </c>
      <c r="C65" s="87">
        <f t="shared" si="2"/>
        <v>21000</v>
      </c>
      <c r="D65" s="115"/>
      <c r="E65" s="115">
        <v>8000</v>
      </c>
      <c r="F65" s="115">
        <v>2000.5</v>
      </c>
      <c r="G65" s="115">
        <v>4999.5</v>
      </c>
      <c r="H65" s="86">
        <f t="shared" si="0"/>
        <v>22000</v>
      </c>
      <c r="I65" s="150">
        <f>CFM!I93</f>
        <v>458243.80302788847</v>
      </c>
      <c r="J65" s="159"/>
      <c r="K65" s="154">
        <f>CFM!O93</f>
        <v>444770.70892293635</v>
      </c>
      <c r="L65" s="155"/>
      <c r="M65" s="154">
        <f>CFM!CJ87</f>
        <v>458243.80302788847</v>
      </c>
      <c r="N65" s="156"/>
      <c r="O65" s="157">
        <f t="shared" si="3"/>
        <v>16.25</v>
      </c>
      <c r="P65" s="158">
        <f>IF(E65="","",SUM($O$9:O65))</f>
        <v>1771.25</v>
      </c>
      <c r="Q65" s="82"/>
      <c r="R65" s="82"/>
      <c r="S65" s="82"/>
      <c r="T65" s="82"/>
    </row>
    <row r="66" spans="1:20" ht="14.1" customHeight="1" x14ac:dyDescent="0.25">
      <c r="A66" s="91">
        <f t="shared" si="1"/>
        <v>58</v>
      </c>
      <c r="B66" s="162">
        <v>42095</v>
      </c>
      <c r="C66" s="87">
        <f t="shared" si="2"/>
        <v>22000</v>
      </c>
      <c r="D66" s="115"/>
      <c r="E66" s="115">
        <v>8000</v>
      </c>
      <c r="F66" s="115">
        <v>2000.5</v>
      </c>
      <c r="G66" s="115">
        <v>4999.5</v>
      </c>
      <c r="H66" s="86">
        <f t="shared" si="0"/>
        <v>23000</v>
      </c>
      <c r="I66" s="150">
        <f>CFM!I94</f>
        <v>457428.79074011365</v>
      </c>
      <c r="J66" s="159"/>
      <c r="K66" s="154">
        <f>CFM!O94</f>
        <v>443707.57982787787</v>
      </c>
      <c r="L66" s="155"/>
      <c r="M66" s="154">
        <f>CFM!CJ88</f>
        <v>457428.79074011365</v>
      </c>
      <c r="N66" s="156"/>
      <c r="O66" s="157">
        <f t="shared" si="3"/>
        <v>10.833333333333334</v>
      </c>
      <c r="P66" s="158">
        <f>IF(E66="","",SUM($O$9:O66))</f>
        <v>1782.0833333333333</v>
      </c>
      <c r="Q66" s="82"/>
      <c r="R66" s="82"/>
      <c r="S66" s="82"/>
      <c r="T66" s="82"/>
    </row>
    <row r="67" spans="1:20" ht="14.1" customHeight="1" x14ac:dyDescent="0.25">
      <c r="A67" s="91">
        <f t="shared" si="1"/>
        <v>59</v>
      </c>
      <c r="B67" s="162">
        <v>42125</v>
      </c>
      <c r="C67" s="87">
        <f t="shared" si="2"/>
        <v>23000</v>
      </c>
      <c r="D67" s="115"/>
      <c r="E67" s="115">
        <v>8000</v>
      </c>
      <c r="F67" s="115">
        <v>2000.5</v>
      </c>
      <c r="G67" s="115">
        <v>4999.5</v>
      </c>
      <c r="H67" s="86">
        <f t="shared" si="0"/>
        <v>24000</v>
      </c>
      <c r="I67" s="150">
        <f>CFM!I95</f>
        <v>456610.7221562597</v>
      </c>
      <c r="J67" s="159"/>
      <c r="K67" s="154">
        <f>CFM!O95</f>
        <v>442644.45073281939</v>
      </c>
      <c r="L67" s="155"/>
      <c r="M67" s="154">
        <f>CFM!CJ89</f>
        <v>456610.7221562597</v>
      </c>
      <c r="N67" s="156"/>
      <c r="O67" s="157">
        <f t="shared" si="3"/>
        <v>5.416666666666667</v>
      </c>
      <c r="P67" s="158">
        <f>IF(E67="","",SUM($O$9:O67))</f>
        <v>1787.5</v>
      </c>
      <c r="Q67" s="82"/>
      <c r="R67" s="82"/>
      <c r="S67" s="82"/>
      <c r="T67" s="82"/>
    </row>
    <row r="68" spans="1:20" ht="14.1" customHeight="1" x14ac:dyDescent="0.25">
      <c r="A68" s="91">
        <f t="shared" si="1"/>
        <v>60</v>
      </c>
      <c r="B68" s="162">
        <v>42156</v>
      </c>
      <c r="C68" s="87">
        <f t="shared" si="2"/>
        <v>24000</v>
      </c>
      <c r="D68" s="115"/>
      <c r="E68" s="115">
        <v>8000</v>
      </c>
      <c r="F68" s="115">
        <v>2000.5</v>
      </c>
      <c r="G68" s="115">
        <v>4999.5</v>
      </c>
      <c r="H68" s="86">
        <f t="shared" si="0"/>
        <v>25000</v>
      </c>
      <c r="I68" s="150">
        <f>CFM!I96</f>
        <v>455789.58581521624</v>
      </c>
      <c r="J68" s="159"/>
      <c r="K68" s="154">
        <f>CFM!O96</f>
        <v>441581.32163776102</v>
      </c>
      <c r="L68" s="155"/>
      <c r="M68" s="154">
        <f>CFM!CJ90</f>
        <v>455789.58581521624</v>
      </c>
      <c r="N68" s="156"/>
      <c r="O68" s="157">
        <f t="shared" si="3"/>
        <v>0</v>
      </c>
      <c r="P68" s="158">
        <f>IF(E68="","",SUM($O$9:O68))</f>
        <v>1787.5</v>
      </c>
      <c r="Q68" s="82"/>
      <c r="R68" s="82"/>
      <c r="S68" s="82"/>
      <c r="T68" s="82"/>
    </row>
    <row r="69" spans="1:20" ht="14.1" customHeight="1" x14ac:dyDescent="0.25">
      <c r="A69" s="91">
        <f t="shared" si="1"/>
        <v>61</v>
      </c>
      <c r="B69" s="162">
        <v>42186</v>
      </c>
      <c r="C69" s="87">
        <f t="shared" si="2"/>
        <v>25000</v>
      </c>
      <c r="D69" s="115">
        <v>12000</v>
      </c>
      <c r="E69" s="115">
        <v>8000</v>
      </c>
      <c r="F69" s="115">
        <v>2000.5</v>
      </c>
      <c r="G69" s="115">
        <v>4999.5</v>
      </c>
      <c r="H69" s="86">
        <f t="shared" si="0"/>
        <v>14000</v>
      </c>
      <c r="I69" s="150">
        <f>CFM!I97</f>
        <v>454965.37021289387</v>
      </c>
      <c r="J69" s="159"/>
      <c r="K69" s="154">
        <f>CFM!O97</f>
        <v>440469.28836488188</v>
      </c>
      <c r="L69" s="155"/>
      <c r="M69" s="154">
        <f>CFM!CJ91</f>
        <v>454965.37021289387</v>
      </c>
      <c r="N69" s="156"/>
      <c r="O69" s="157">
        <f t="shared" si="3"/>
        <v>59.583333333333336</v>
      </c>
      <c r="P69" s="158">
        <f>IF(E69="","",SUM($O$9:O69))</f>
        <v>1847.0833333333333</v>
      </c>
      <c r="Q69" s="82"/>
      <c r="R69" s="82"/>
      <c r="S69" s="82"/>
      <c r="T69" s="82"/>
    </row>
    <row r="70" spans="1:20" ht="14.1" customHeight="1" x14ac:dyDescent="0.25">
      <c r="A70" s="91">
        <f t="shared" si="1"/>
        <v>62</v>
      </c>
      <c r="B70" s="162">
        <v>42217</v>
      </c>
      <c r="C70" s="87">
        <f t="shared" si="2"/>
        <v>14000</v>
      </c>
      <c r="D70" s="115"/>
      <c r="E70" s="115">
        <v>8000</v>
      </c>
      <c r="F70" s="115">
        <v>2000.5</v>
      </c>
      <c r="G70" s="115">
        <v>4999.5</v>
      </c>
      <c r="H70" s="86">
        <f t="shared" si="0"/>
        <v>15000</v>
      </c>
      <c r="I70" s="150">
        <f>CFM!I98</f>
        <v>454138.06380206282</v>
      </c>
      <c r="J70" s="159"/>
      <c r="K70" s="154">
        <f>CFM!O98</f>
        <v>439357.25509200274</v>
      </c>
      <c r="L70" s="155"/>
      <c r="M70" s="154">
        <f>CFM!CJ92</f>
        <v>454138.06380206282</v>
      </c>
      <c r="N70" s="156"/>
      <c r="O70" s="157">
        <f t="shared" si="3"/>
        <v>54.166666666666664</v>
      </c>
      <c r="P70" s="158">
        <f>IF(E70="","",SUM($O$9:O70))</f>
        <v>1901.25</v>
      </c>
      <c r="Q70" s="82"/>
      <c r="R70" s="82"/>
      <c r="S70" s="82"/>
      <c r="T70" s="82"/>
    </row>
    <row r="71" spans="1:20" ht="14.1" customHeight="1" x14ac:dyDescent="0.25">
      <c r="A71" s="91">
        <f t="shared" si="1"/>
        <v>63</v>
      </c>
      <c r="B71" s="162">
        <v>42248</v>
      </c>
      <c r="C71" s="87">
        <f t="shared" si="2"/>
        <v>15000</v>
      </c>
      <c r="D71" s="115"/>
      <c r="E71" s="115">
        <v>8000</v>
      </c>
      <c r="F71" s="115">
        <v>2000.5</v>
      </c>
      <c r="G71" s="115">
        <v>4999.5</v>
      </c>
      <c r="H71" s="86">
        <f t="shared" si="0"/>
        <v>16000</v>
      </c>
      <c r="I71" s="150">
        <f>CFM!I99</f>
        <v>453307.65499219118</v>
      </c>
      <c r="J71" s="159"/>
      <c r="K71" s="154">
        <f>CFM!O99</f>
        <v>438245.2218191236</v>
      </c>
      <c r="L71" s="155"/>
      <c r="M71" s="154">
        <f>CFM!CJ93</f>
        <v>453307.65499219118</v>
      </c>
      <c r="N71" s="156"/>
      <c r="O71" s="157">
        <f t="shared" si="3"/>
        <v>48.75</v>
      </c>
      <c r="P71" s="158">
        <f>IF(E71="","",SUM($O$9:O71))</f>
        <v>1950</v>
      </c>
      <c r="Q71" s="82"/>
      <c r="R71" s="82"/>
      <c r="S71" s="82"/>
      <c r="T71" s="82"/>
    </row>
    <row r="72" spans="1:20" ht="14.1" customHeight="1" x14ac:dyDescent="0.25">
      <c r="A72" s="91">
        <f t="shared" si="1"/>
        <v>64</v>
      </c>
      <c r="B72" s="162">
        <v>42278</v>
      </c>
      <c r="C72" s="87">
        <f t="shared" si="2"/>
        <v>16000</v>
      </c>
      <c r="D72" s="115"/>
      <c r="E72" s="115">
        <v>8000</v>
      </c>
      <c r="F72" s="115">
        <v>2000.5</v>
      </c>
      <c r="G72" s="115">
        <v>4999.5</v>
      </c>
      <c r="H72" s="86">
        <f t="shared" si="0"/>
        <v>17000</v>
      </c>
      <c r="I72" s="150">
        <f>CFM!I100</f>
        <v>452474.13214928249</v>
      </c>
      <c r="J72" s="159"/>
      <c r="K72" s="154">
        <f>CFM!O100</f>
        <v>437133.18854624446</v>
      </c>
      <c r="L72" s="155"/>
      <c r="M72" s="154">
        <f>CFM!CJ94</f>
        <v>452474.13214928249</v>
      </c>
      <c r="N72" s="156"/>
      <c r="O72" s="157">
        <f t="shared" si="3"/>
        <v>43.333333333333336</v>
      </c>
      <c r="P72" s="158">
        <f>IF(E72="","",SUM($O$9:O72))</f>
        <v>1993.3333333333333</v>
      </c>
      <c r="Q72" s="82"/>
      <c r="R72" s="82"/>
      <c r="S72" s="82"/>
      <c r="T72" s="82"/>
    </row>
    <row r="73" spans="1:20" ht="14.1" customHeight="1" x14ac:dyDescent="0.25">
      <c r="A73" s="91">
        <f t="shared" si="1"/>
        <v>65</v>
      </c>
      <c r="B73" s="162">
        <v>42309</v>
      </c>
      <c r="C73" s="87">
        <f t="shared" si="2"/>
        <v>17000</v>
      </c>
      <c r="D73" s="115"/>
      <c r="E73" s="115">
        <v>8000</v>
      </c>
      <c r="F73" s="115">
        <v>2000.5</v>
      </c>
      <c r="G73" s="115">
        <v>4999.5</v>
      </c>
      <c r="H73" s="86">
        <f t="shared" si="0"/>
        <v>18000</v>
      </c>
      <c r="I73" s="150">
        <f>CFM!I101</f>
        <v>451637.48359571293</v>
      </c>
      <c r="J73" s="159"/>
      <c r="K73" s="154">
        <f>CFM!O101</f>
        <v>436021.15527336532</v>
      </c>
      <c r="L73" s="155"/>
      <c r="M73" s="154">
        <f>CFM!CJ95</f>
        <v>451637.48359571293</v>
      </c>
      <c r="N73" s="156"/>
      <c r="O73" s="157">
        <f t="shared" si="3"/>
        <v>37.916666666666664</v>
      </c>
      <c r="P73" s="158">
        <f>IF(E73="","",SUM($O$9:O73))</f>
        <v>2031.25</v>
      </c>
      <c r="Q73" s="82"/>
      <c r="R73" s="82"/>
      <c r="S73" s="82"/>
      <c r="T73" s="82"/>
    </row>
    <row r="74" spans="1:20" ht="14.1" customHeight="1" x14ac:dyDescent="0.25">
      <c r="A74" s="91">
        <f t="shared" ref="A74:A137" si="4">A73+1</f>
        <v>66</v>
      </c>
      <c r="B74" s="162">
        <v>42339</v>
      </c>
      <c r="C74" s="87">
        <f t="shared" si="2"/>
        <v>18000</v>
      </c>
      <c r="D74" s="115"/>
      <c r="E74" s="115">
        <v>8000</v>
      </c>
      <c r="F74" s="115">
        <v>2000.5</v>
      </c>
      <c r="G74" s="115">
        <v>4999.5</v>
      </c>
      <c r="H74" s="86">
        <f t="shared" ref="H74:H137" si="5">IF(C74-D74+E74-F74-G74&gt;$C$9,$C$9,C74-D74+E74-F74-G74)</f>
        <v>19000</v>
      </c>
      <c r="I74" s="150">
        <f>CFM!I102</f>
        <v>450797.69761006744</v>
      </c>
      <c r="J74" s="159"/>
      <c r="K74" s="154">
        <f>CFM!O102</f>
        <v>434909.12200048618</v>
      </c>
      <c r="L74" s="155"/>
      <c r="M74" s="154">
        <f>CFM!CJ96</f>
        <v>450797.69761006744</v>
      </c>
      <c r="N74" s="156"/>
      <c r="O74" s="157">
        <f t="shared" si="3"/>
        <v>32.5</v>
      </c>
      <c r="P74" s="158">
        <f>IF(E74="","",SUM($O$9:O74))</f>
        <v>2063.75</v>
      </c>
      <c r="Q74" s="82"/>
      <c r="R74" s="82"/>
      <c r="S74" s="82"/>
      <c r="T74" s="82"/>
    </row>
    <row r="75" spans="1:20" ht="14.1" customHeight="1" x14ac:dyDescent="0.25">
      <c r="A75" s="91">
        <f t="shared" si="4"/>
        <v>67</v>
      </c>
      <c r="B75" s="161">
        <v>42370</v>
      </c>
      <c r="C75" s="87">
        <f t="shared" ref="C75:C138" si="6">H74</f>
        <v>19000</v>
      </c>
      <c r="D75" s="115"/>
      <c r="E75" s="115">
        <v>8000</v>
      </c>
      <c r="F75" s="115">
        <v>2000.5</v>
      </c>
      <c r="G75" s="115">
        <v>4999.5</v>
      </c>
      <c r="H75" s="86">
        <f t="shared" si="5"/>
        <v>20000</v>
      </c>
      <c r="I75" s="150">
        <f>CFM!I103</f>
        <v>449954.76242697577</v>
      </c>
      <c r="J75" s="159"/>
      <c r="K75" s="154">
        <f>CFM!O103</f>
        <v>433797.08872760704</v>
      </c>
      <c r="L75" s="155"/>
      <c r="M75" s="154">
        <f>CFM!CJ97</f>
        <v>449954.76242697577</v>
      </c>
      <c r="N75" s="156"/>
      <c r="O75" s="157">
        <f t="shared" ref="O75:O138" si="7">IF($C$9&lt;H75,0,($C$9-H75)*($O$8*0.01)*30)/360</f>
        <v>27.083333333333332</v>
      </c>
      <c r="P75" s="158">
        <f>IF(E75="","",SUM($O$9:O75))</f>
        <v>2090.8333333333335</v>
      </c>
      <c r="Q75" s="82"/>
      <c r="R75" s="82"/>
      <c r="S75" s="82"/>
      <c r="T75" s="82"/>
    </row>
    <row r="76" spans="1:20" ht="14.1" customHeight="1" x14ac:dyDescent="0.25">
      <c r="A76" s="91">
        <f t="shared" si="4"/>
        <v>68</v>
      </c>
      <c r="B76" s="161">
        <v>42401</v>
      </c>
      <c r="C76" s="87">
        <f t="shared" si="6"/>
        <v>20000</v>
      </c>
      <c r="D76" s="115"/>
      <c r="E76" s="115">
        <v>8000</v>
      </c>
      <c r="F76" s="115">
        <v>2000.5</v>
      </c>
      <c r="G76" s="115">
        <v>4999.5</v>
      </c>
      <c r="H76" s="86">
        <f t="shared" si="5"/>
        <v>21000</v>
      </c>
      <c r="I76" s="150">
        <f>CFM!I104</f>
        <v>449108.66623694752</v>
      </c>
      <c r="J76" s="159"/>
      <c r="K76" s="154">
        <f>CFM!O104</f>
        <v>432685.0554547279</v>
      </c>
      <c r="L76" s="155"/>
      <c r="M76" s="154">
        <f>CFM!CJ98</f>
        <v>449108.66623694752</v>
      </c>
      <c r="N76" s="156"/>
      <c r="O76" s="157">
        <f t="shared" si="7"/>
        <v>21.666666666666668</v>
      </c>
      <c r="P76" s="158">
        <f>IF(E76="","",SUM($O$9:O76))</f>
        <v>2112.5</v>
      </c>
      <c r="Q76" s="82"/>
      <c r="R76" s="82"/>
      <c r="S76" s="82"/>
      <c r="T76" s="82"/>
    </row>
    <row r="77" spans="1:20" ht="14.1" customHeight="1" x14ac:dyDescent="0.25">
      <c r="A77" s="91">
        <f t="shared" si="4"/>
        <v>69</v>
      </c>
      <c r="B77" s="162">
        <v>42430</v>
      </c>
      <c r="C77" s="87">
        <f t="shared" si="6"/>
        <v>21000</v>
      </c>
      <c r="D77" s="115"/>
      <c r="E77" s="115">
        <v>8000</v>
      </c>
      <c r="F77" s="115">
        <v>2000.5</v>
      </c>
      <c r="G77" s="115">
        <v>4999.5</v>
      </c>
      <c r="H77" s="86">
        <f t="shared" si="5"/>
        <v>22000</v>
      </c>
      <c r="I77" s="150">
        <f>CFM!I105</f>
        <v>448259.39718620665</v>
      </c>
      <c r="J77" s="159"/>
      <c r="K77" s="154">
        <f>CFM!O105</f>
        <v>431573.02218184876</v>
      </c>
      <c r="L77" s="155"/>
      <c r="M77" s="154">
        <f>CFM!CJ99</f>
        <v>448259.39718620665</v>
      </c>
      <c r="N77" s="156"/>
      <c r="O77" s="157">
        <f t="shared" si="7"/>
        <v>16.25</v>
      </c>
      <c r="P77" s="158">
        <f>IF(E77="","",SUM($O$9:O77))</f>
        <v>2128.75</v>
      </c>
      <c r="Q77" s="82"/>
      <c r="R77" s="82"/>
      <c r="S77" s="82"/>
      <c r="T77" s="82"/>
    </row>
    <row r="78" spans="1:20" ht="14.1" customHeight="1" x14ac:dyDescent="0.25">
      <c r="A78" s="91">
        <f t="shared" si="4"/>
        <v>70</v>
      </c>
      <c r="B78" s="162">
        <v>42461</v>
      </c>
      <c r="C78" s="87">
        <f t="shared" si="6"/>
        <v>22000</v>
      </c>
      <c r="D78" s="115"/>
      <c r="E78" s="115">
        <v>8000</v>
      </c>
      <c r="F78" s="115">
        <v>2000.5</v>
      </c>
      <c r="G78" s="115">
        <v>4999.5</v>
      </c>
      <c r="H78" s="86">
        <f t="shared" si="5"/>
        <v>23000</v>
      </c>
      <c r="I78" s="150">
        <f>CFM!I106</f>
        <v>447406.94337652554</v>
      </c>
      <c r="J78" s="159"/>
      <c r="K78" s="154">
        <f>CFM!O106</f>
        <v>430460.98890896962</v>
      </c>
      <c r="L78" s="155"/>
      <c r="M78" s="154">
        <f>CFM!CJ100</f>
        <v>447406.94337652554</v>
      </c>
      <c r="N78" s="156"/>
      <c r="O78" s="157">
        <f t="shared" si="7"/>
        <v>10.833333333333334</v>
      </c>
      <c r="P78" s="158">
        <f>IF(E78="","",SUM($O$9:O78))</f>
        <v>2139.5833333333335</v>
      </c>
      <c r="Q78" s="82"/>
      <c r="R78" s="82"/>
      <c r="S78" s="82"/>
      <c r="T78" s="82"/>
    </row>
    <row r="79" spans="1:20" ht="14.1" customHeight="1" x14ac:dyDescent="0.25">
      <c r="A79" s="91">
        <f t="shared" si="4"/>
        <v>71</v>
      </c>
      <c r="B79" s="162">
        <v>42491</v>
      </c>
      <c r="C79" s="87">
        <f t="shared" si="6"/>
        <v>23000</v>
      </c>
      <c r="D79" s="115"/>
      <c r="E79" s="115">
        <v>8000</v>
      </c>
      <c r="F79" s="115">
        <v>2000.5</v>
      </c>
      <c r="G79" s="115">
        <v>4999.5</v>
      </c>
      <c r="H79" s="86">
        <f t="shared" si="5"/>
        <v>24000</v>
      </c>
      <c r="I79" s="150">
        <f>CFM!I107</f>
        <v>446551.29286505812</v>
      </c>
      <c r="J79" s="159"/>
      <c r="K79" s="154">
        <f>CFM!O107</f>
        <v>429348.95563609048</v>
      </c>
      <c r="L79" s="155"/>
      <c r="M79" s="154">
        <f>CFM!CJ101</f>
        <v>446551.29286505812</v>
      </c>
      <c r="N79" s="156"/>
      <c r="O79" s="157">
        <f t="shared" si="7"/>
        <v>5.416666666666667</v>
      </c>
      <c r="P79" s="158">
        <f>IF(E79="","",SUM($O$9:O79))</f>
        <v>2145</v>
      </c>
      <c r="Q79" s="82"/>
      <c r="R79" s="82"/>
      <c r="S79" s="82"/>
      <c r="T79" s="82"/>
    </row>
    <row r="80" spans="1:20" ht="14.1" customHeight="1" x14ac:dyDescent="0.25">
      <c r="A80" s="91">
        <f t="shared" si="4"/>
        <v>72</v>
      </c>
      <c r="B80" s="162">
        <v>42522</v>
      </c>
      <c r="C80" s="87">
        <f t="shared" si="6"/>
        <v>24000</v>
      </c>
      <c r="D80" s="115"/>
      <c r="E80" s="115">
        <v>8000</v>
      </c>
      <c r="F80" s="115">
        <v>2000.5</v>
      </c>
      <c r="G80" s="115">
        <v>4999.5</v>
      </c>
      <c r="H80" s="86">
        <f t="shared" si="5"/>
        <v>25000</v>
      </c>
      <c r="I80" s="150">
        <f>CFM!I108</f>
        <v>445692.43366417265</v>
      </c>
      <c r="J80" s="159"/>
      <c r="K80" s="154">
        <f>CFM!O108</f>
        <v>428236.92236321111</v>
      </c>
      <c r="L80" s="155"/>
      <c r="M80" s="154">
        <f>CFM!CJ102</f>
        <v>445692.43366417265</v>
      </c>
      <c r="N80" s="156"/>
      <c r="O80" s="157">
        <f t="shared" si="7"/>
        <v>0</v>
      </c>
      <c r="P80" s="158">
        <f>IF(E80="","",SUM($O$9:O80))</f>
        <v>2145</v>
      </c>
      <c r="Q80" s="82"/>
      <c r="R80" s="82"/>
      <c r="S80" s="82"/>
      <c r="T80" s="82"/>
    </row>
    <row r="81" spans="1:20" ht="14.1" customHeight="1" x14ac:dyDescent="0.25">
      <c r="A81" s="91">
        <f t="shared" si="4"/>
        <v>73</v>
      </c>
      <c r="B81" s="162">
        <v>42552</v>
      </c>
      <c r="C81" s="87">
        <f t="shared" si="6"/>
        <v>25000</v>
      </c>
      <c r="D81" s="115">
        <v>12000</v>
      </c>
      <c r="E81" s="115">
        <v>8000</v>
      </c>
      <c r="F81" s="115">
        <v>2000.5</v>
      </c>
      <c r="G81" s="115">
        <v>4999.5</v>
      </c>
      <c r="H81" s="86">
        <f t="shared" si="5"/>
        <v>14000</v>
      </c>
      <c r="I81" s="150">
        <f>CFM!I109</f>
        <v>444830.35374128388</v>
      </c>
      <c r="J81" s="159"/>
      <c r="K81" s="154">
        <f>CFM!O109</f>
        <v>427073.73530931683</v>
      </c>
      <c r="L81" s="155"/>
      <c r="M81" s="154">
        <f>CFM!CJ103</f>
        <v>444830.35374128388</v>
      </c>
      <c r="N81" s="156"/>
      <c r="O81" s="157">
        <f t="shared" si="7"/>
        <v>59.583333333333336</v>
      </c>
      <c r="P81" s="158">
        <f>IF(E81="","",SUM($O$9:O81))</f>
        <v>2204.5833333333335</v>
      </c>
      <c r="Q81" s="82"/>
      <c r="R81" s="82"/>
      <c r="S81" s="82"/>
      <c r="T81" s="82"/>
    </row>
    <row r="82" spans="1:20" ht="14.1" customHeight="1" x14ac:dyDescent="0.25">
      <c r="A82" s="91">
        <f t="shared" si="4"/>
        <v>74</v>
      </c>
      <c r="B82" s="162">
        <v>42583</v>
      </c>
      <c r="C82" s="87">
        <f t="shared" si="6"/>
        <v>14000</v>
      </c>
      <c r="D82" s="115"/>
      <c r="E82" s="115">
        <v>8000</v>
      </c>
      <c r="F82" s="115">
        <v>2000.5</v>
      </c>
      <c r="G82" s="115">
        <v>4999.5</v>
      </c>
      <c r="H82" s="86">
        <f t="shared" si="5"/>
        <v>15000</v>
      </c>
      <c r="I82" s="150">
        <f>CFM!I110</f>
        <v>443965.04101868428</v>
      </c>
      <c r="J82" s="159"/>
      <c r="K82" s="154">
        <f>CFM!O110</f>
        <v>425910.54825542256</v>
      </c>
      <c r="L82" s="155"/>
      <c r="M82" s="154">
        <f>CFM!CJ104</f>
        <v>443965.04101868428</v>
      </c>
      <c r="N82" s="156"/>
      <c r="O82" s="157">
        <f t="shared" si="7"/>
        <v>54.166666666666664</v>
      </c>
      <c r="P82" s="158">
        <f>IF(E82="","",SUM($O$9:O82))</f>
        <v>2258.75</v>
      </c>
      <c r="Q82" s="82"/>
      <c r="R82" s="82"/>
      <c r="S82" s="82"/>
      <c r="T82" s="82"/>
    </row>
    <row r="83" spans="1:20" ht="14.1" customHeight="1" x14ac:dyDescent="0.25">
      <c r="A83" s="91">
        <f t="shared" si="4"/>
        <v>75</v>
      </c>
      <c r="B83" s="162">
        <v>42614</v>
      </c>
      <c r="C83" s="87">
        <f t="shared" si="6"/>
        <v>15000</v>
      </c>
      <c r="D83" s="115"/>
      <c r="E83" s="115">
        <v>8000</v>
      </c>
      <c r="F83" s="115">
        <v>2000.5</v>
      </c>
      <c r="G83" s="115">
        <v>4999.5</v>
      </c>
      <c r="H83" s="86">
        <f t="shared" si="5"/>
        <v>16000</v>
      </c>
      <c r="I83" s="150">
        <f>CFM!I111</f>
        <v>443096.48337337497</v>
      </c>
      <c r="J83" s="159"/>
      <c r="K83" s="154">
        <f>CFM!O111</f>
        <v>424747.36120152829</v>
      </c>
      <c r="L83" s="155"/>
      <c r="M83" s="154">
        <f>CFM!CJ105</f>
        <v>443096.48337337497</v>
      </c>
      <c r="N83" s="156"/>
      <c r="O83" s="157">
        <f t="shared" si="7"/>
        <v>48.75</v>
      </c>
      <c r="P83" s="158">
        <f>IF(E83="","",SUM($O$9:O83))</f>
        <v>2307.5</v>
      </c>
      <c r="Q83" s="82"/>
      <c r="R83" s="82"/>
      <c r="S83" s="82"/>
      <c r="T83" s="82"/>
    </row>
    <row r="84" spans="1:20" ht="14.1" customHeight="1" x14ac:dyDescent="0.25">
      <c r="A84" s="91">
        <f t="shared" si="4"/>
        <v>76</v>
      </c>
      <c r="B84" s="162">
        <v>42644</v>
      </c>
      <c r="C84" s="87">
        <f t="shared" si="6"/>
        <v>16000</v>
      </c>
      <c r="D84" s="115"/>
      <c r="E84" s="115">
        <v>8000</v>
      </c>
      <c r="F84" s="115">
        <v>2000.5</v>
      </c>
      <c r="G84" s="115">
        <v>4999.5</v>
      </c>
      <c r="H84" s="86">
        <f t="shared" si="5"/>
        <v>17000</v>
      </c>
      <c r="I84" s="150">
        <f>CFM!I112</f>
        <v>442224.66863689572</v>
      </c>
      <c r="J84" s="159"/>
      <c r="K84" s="154">
        <f>CFM!O112</f>
        <v>423584.17414763401</v>
      </c>
      <c r="L84" s="155"/>
      <c r="M84" s="154">
        <f>CFM!CJ106</f>
        <v>442224.66863689572</v>
      </c>
      <c r="N84" s="156"/>
      <c r="O84" s="157">
        <f t="shared" si="7"/>
        <v>43.333333333333336</v>
      </c>
      <c r="P84" s="158">
        <f>IF(E84="","",SUM($O$9:O84))</f>
        <v>2350.8333333333335</v>
      </c>
      <c r="Q84" s="82"/>
      <c r="R84" s="82"/>
      <c r="S84" s="82"/>
      <c r="T84" s="82"/>
    </row>
    <row r="85" spans="1:20" ht="14.1" customHeight="1" x14ac:dyDescent="0.25">
      <c r="A85" s="91">
        <f t="shared" si="4"/>
        <v>77</v>
      </c>
      <c r="B85" s="162">
        <v>42675</v>
      </c>
      <c r="C85" s="87">
        <f t="shared" si="6"/>
        <v>17000</v>
      </c>
      <c r="D85" s="115"/>
      <c r="E85" s="115">
        <v>8000</v>
      </c>
      <c r="F85" s="115">
        <v>2000.5</v>
      </c>
      <c r="G85" s="115">
        <v>4999.5</v>
      </c>
      <c r="H85" s="86">
        <f t="shared" si="5"/>
        <v>18000</v>
      </c>
      <c r="I85" s="150">
        <f>CFM!I113</f>
        <v>441349.58459515468</v>
      </c>
      <c r="J85" s="159"/>
      <c r="K85" s="154">
        <f>CFM!O113</f>
        <v>422420.98709373974</v>
      </c>
      <c r="L85" s="155"/>
      <c r="M85" s="154">
        <f>CFM!CJ107</f>
        <v>441349.58459515468</v>
      </c>
      <c r="N85" s="156"/>
      <c r="O85" s="157">
        <f t="shared" si="7"/>
        <v>37.916666666666664</v>
      </c>
      <c r="P85" s="158">
        <f>IF(E85="","",SUM($O$9:O85))</f>
        <v>2388.75</v>
      </c>
      <c r="Q85" s="82"/>
      <c r="R85" s="82"/>
      <c r="S85" s="82"/>
      <c r="T85" s="82"/>
    </row>
    <row r="86" spans="1:20" ht="14.1" customHeight="1" x14ac:dyDescent="0.25">
      <c r="A86" s="91">
        <f t="shared" si="4"/>
        <v>78</v>
      </c>
      <c r="B86" s="162">
        <v>42705</v>
      </c>
      <c r="C86" s="87">
        <f t="shared" si="6"/>
        <v>18000</v>
      </c>
      <c r="D86" s="115"/>
      <c r="E86" s="115">
        <v>8000</v>
      </c>
      <c r="F86" s="115">
        <v>2000.5</v>
      </c>
      <c r="G86" s="115">
        <v>4999.5</v>
      </c>
      <c r="H86" s="86">
        <f t="shared" si="5"/>
        <v>19000</v>
      </c>
      <c r="I86" s="150">
        <f>CFM!I114</f>
        <v>440471.21898825711</v>
      </c>
      <c r="J86" s="159"/>
      <c r="K86" s="154">
        <f>CFM!O114</f>
        <v>421257.80003984546</v>
      </c>
      <c r="L86" s="155"/>
      <c r="M86" s="154">
        <f>CFM!CJ108</f>
        <v>440471.21898825711</v>
      </c>
      <c r="N86" s="156"/>
      <c r="O86" s="157">
        <f t="shared" si="7"/>
        <v>32.5</v>
      </c>
      <c r="P86" s="158">
        <f>IF(E86="","",SUM($O$9:O86))</f>
        <v>2421.25</v>
      </c>
      <c r="Q86" s="82"/>
      <c r="R86" s="82"/>
      <c r="S86" s="82"/>
      <c r="T86" s="82"/>
    </row>
    <row r="87" spans="1:20" ht="14.1" customHeight="1" x14ac:dyDescent="0.25">
      <c r="A87" s="91">
        <f t="shared" si="4"/>
        <v>79</v>
      </c>
      <c r="B87" s="161">
        <v>42736</v>
      </c>
      <c r="C87" s="87">
        <f t="shared" si="6"/>
        <v>19000</v>
      </c>
      <c r="D87" s="115"/>
      <c r="E87" s="115">
        <v>8000</v>
      </c>
      <c r="F87" s="115">
        <v>2000.5</v>
      </c>
      <c r="G87" s="115">
        <v>4999.5</v>
      </c>
      <c r="H87" s="86">
        <f t="shared" si="5"/>
        <v>20000</v>
      </c>
      <c r="I87" s="150">
        <f>CFM!I115</f>
        <v>439589.5595103337</v>
      </c>
      <c r="J87" s="159"/>
      <c r="K87" s="154">
        <f>CFM!O115</f>
        <v>420094.61298595119</v>
      </c>
      <c r="L87" s="155"/>
      <c r="M87" s="154">
        <f>CFM!CJ109</f>
        <v>439589.5595103337</v>
      </c>
      <c r="N87" s="156"/>
      <c r="O87" s="157">
        <f t="shared" si="7"/>
        <v>27.083333333333332</v>
      </c>
      <c r="P87" s="158">
        <f>IF(E87="","",SUM($O$9:O87))</f>
        <v>2448.3333333333335</v>
      </c>
      <c r="Q87" s="82"/>
      <c r="R87" s="82"/>
      <c r="S87" s="82"/>
      <c r="T87" s="82"/>
    </row>
    <row r="88" spans="1:20" ht="14.1" customHeight="1" x14ac:dyDescent="0.25">
      <c r="A88" s="91">
        <f t="shared" si="4"/>
        <v>80</v>
      </c>
      <c r="B88" s="161">
        <v>42767</v>
      </c>
      <c r="C88" s="87">
        <f t="shared" si="6"/>
        <v>20000</v>
      </c>
      <c r="D88" s="115"/>
      <c r="E88" s="115">
        <v>8000</v>
      </c>
      <c r="F88" s="115">
        <v>2000.5</v>
      </c>
      <c r="G88" s="115">
        <v>4999.5</v>
      </c>
      <c r="H88" s="86">
        <f t="shared" si="5"/>
        <v>21000</v>
      </c>
      <c r="I88" s="150">
        <f>CFM!I116</f>
        <v>438704.59380936803</v>
      </c>
      <c r="J88" s="159"/>
      <c r="K88" s="154">
        <f>CFM!O116</f>
        <v>418931.42593205691</v>
      </c>
      <c r="L88" s="155"/>
      <c r="M88" s="154">
        <f>CFM!CJ110</f>
        <v>438704.59380936803</v>
      </c>
      <c r="N88" s="156"/>
      <c r="O88" s="157">
        <f t="shared" si="7"/>
        <v>21.666666666666668</v>
      </c>
      <c r="P88" s="158">
        <f>IF(E88="","",SUM($O$9:O88))</f>
        <v>2470</v>
      </c>
      <c r="Q88" s="82"/>
      <c r="R88" s="82"/>
      <c r="S88" s="82"/>
      <c r="T88" s="82"/>
    </row>
    <row r="89" spans="1:20" ht="14.1" customHeight="1" x14ac:dyDescent="0.25">
      <c r="A89" s="91">
        <f t="shared" si="4"/>
        <v>81</v>
      </c>
      <c r="B89" s="162">
        <v>42795</v>
      </c>
      <c r="C89" s="87">
        <f t="shared" si="6"/>
        <v>21000</v>
      </c>
      <c r="D89" s="115"/>
      <c r="E89" s="115">
        <v>8000</v>
      </c>
      <c r="F89" s="115">
        <v>2000.5</v>
      </c>
      <c r="G89" s="115">
        <v>4999.5</v>
      </c>
      <c r="H89" s="86">
        <f t="shared" si="5"/>
        <v>22000</v>
      </c>
      <c r="I89" s="150">
        <f>CFM!I117</f>
        <v>437816.30948702374</v>
      </c>
      <c r="J89" s="159"/>
      <c r="K89" s="154">
        <f>CFM!O117</f>
        <v>417768.23887816264</v>
      </c>
      <c r="L89" s="155"/>
      <c r="M89" s="154">
        <f>CFM!CJ111</f>
        <v>437816.30948702374</v>
      </c>
      <c r="N89" s="156"/>
      <c r="O89" s="157">
        <f t="shared" si="7"/>
        <v>16.25</v>
      </c>
      <c r="P89" s="158">
        <f>IF(E89="","",SUM($O$9:O89))</f>
        <v>2486.25</v>
      </c>
      <c r="Q89" s="82"/>
      <c r="R89" s="82"/>
      <c r="S89" s="82"/>
      <c r="T89" s="82"/>
    </row>
    <row r="90" spans="1:20" ht="14.1" customHeight="1" x14ac:dyDescent="0.25">
      <c r="A90" s="91">
        <f t="shared" si="4"/>
        <v>82</v>
      </c>
      <c r="B90" s="162">
        <v>42826</v>
      </c>
      <c r="C90" s="87">
        <f t="shared" si="6"/>
        <v>22000</v>
      </c>
      <c r="D90" s="115"/>
      <c r="E90" s="115">
        <v>8000</v>
      </c>
      <c r="F90" s="115">
        <v>2000.5</v>
      </c>
      <c r="G90" s="115">
        <v>4999.5</v>
      </c>
      <c r="H90" s="86">
        <f t="shared" si="5"/>
        <v>23000</v>
      </c>
      <c r="I90" s="150">
        <f>CFM!I118</f>
        <v>436924.69409847067</v>
      </c>
      <c r="J90" s="159"/>
      <c r="K90" s="154">
        <f>CFM!O118</f>
        <v>416605.05182426836</v>
      </c>
      <c r="L90" s="155"/>
      <c r="M90" s="154">
        <f>CFM!CJ112</f>
        <v>436924.69409847067</v>
      </c>
      <c r="N90" s="156"/>
      <c r="O90" s="157">
        <f t="shared" si="7"/>
        <v>10.833333333333334</v>
      </c>
      <c r="P90" s="158">
        <f>IF(E90="","",SUM($O$9:O90))</f>
        <v>2497.0833333333335</v>
      </c>
      <c r="Q90" s="82"/>
      <c r="R90" s="82"/>
      <c r="S90" s="82"/>
      <c r="T90" s="82"/>
    </row>
    <row r="91" spans="1:20" ht="14.1" customHeight="1" x14ac:dyDescent="0.25">
      <c r="A91" s="91">
        <f t="shared" si="4"/>
        <v>83</v>
      </c>
      <c r="B91" s="162">
        <v>42856</v>
      </c>
      <c r="C91" s="87">
        <f t="shared" si="6"/>
        <v>23000</v>
      </c>
      <c r="D91" s="115"/>
      <c r="E91" s="115">
        <v>8000</v>
      </c>
      <c r="F91" s="115">
        <v>2000.5</v>
      </c>
      <c r="G91" s="115">
        <v>4999.5</v>
      </c>
      <c r="H91" s="86">
        <f t="shared" si="5"/>
        <v>24000</v>
      </c>
      <c r="I91" s="150">
        <f>CFM!I119</f>
        <v>436029.73515221052</v>
      </c>
      <c r="J91" s="159"/>
      <c r="K91" s="154">
        <f>CFM!O119</f>
        <v>415441.86477037409</v>
      </c>
      <c r="L91" s="155"/>
      <c r="M91" s="154">
        <f>CFM!CJ113</f>
        <v>436029.73515221052</v>
      </c>
      <c r="N91" s="156"/>
      <c r="O91" s="157">
        <f t="shared" si="7"/>
        <v>5.416666666666667</v>
      </c>
      <c r="P91" s="158">
        <f>IF(E91="","",SUM($O$9:O91))</f>
        <v>2502.5</v>
      </c>
      <c r="Q91" s="82"/>
      <c r="R91" s="82"/>
      <c r="S91" s="82"/>
      <c r="T91" s="82"/>
    </row>
    <row r="92" spans="1:20" ht="14.1" customHeight="1" x14ac:dyDescent="0.25">
      <c r="A92" s="91">
        <f t="shared" si="4"/>
        <v>84</v>
      </c>
      <c r="B92" s="162">
        <v>42887</v>
      </c>
      <c r="C92" s="87">
        <f t="shared" si="6"/>
        <v>24000</v>
      </c>
      <c r="D92" s="115"/>
      <c r="E92" s="115">
        <v>8000</v>
      </c>
      <c r="F92" s="115">
        <v>2000.5</v>
      </c>
      <c r="G92" s="115">
        <v>4999.5</v>
      </c>
      <c r="H92" s="86">
        <f t="shared" si="5"/>
        <v>25000</v>
      </c>
      <c r="I92" s="150">
        <f>CFM!I120</f>
        <v>435131.42010990193</v>
      </c>
      <c r="J92" s="159"/>
      <c r="K92" s="154">
        <f>CFM!O120</f>
        <v>414278.67771647964</v>
      </c>
      <c r="L92" s="155"/>
      <c r="M92" s="154">
        <f>CFM!CJ114</f>
        <v>435131.42010990193</v>
      </c>
      <c r="N92" s="156"/>
      <c r="O92" s="157">
        <f t="shared" si="7"/>
        <v>0</v>
      </c>
      <c r="P92" s="158">
        <f>IF(E92="","",SUM($O$9:O92))</f>
        <v>2502.5</v>
      </c>
      <c r="Q92" s="82"/>
      <c r="R92" s="82"/>
      <c r="S92" s="82"/>
      <c r="T92" s="82"/>
    </row>
    <row r="93" spans="1:20" ht="14.1" customHeight="1" x14ac:dyDescent="0.25">
      <c r="A93" s="91">
        <f t="shared" si="4"/>
        <v>85</v>
      </c>
      <c r="B93" s="162">
        <v>42917</v>
      </c>
      <c r="C93" s="87">
        <f t="shared" si="6"/>
        <v>25000</v>
      </c>
      <c r="D93" s="115">
        <v>12000</v>
      </c>
      <c r="E93" s="115">
        <v>8000</v>
      </c>
      <c r="F93" s="115">
        <v>2000.5</v>
      </c>
      <c r="G93" s="115">
        <v>4999.5</v>
      </c>
      <c r="H93" s="86">
        <f t="shared" si="5"/>
        <v>14000</v>
      </c>
      <c r="I93" s="150">
        <f>CFM!I121</f>
        <v>434229.73638618464</v>
      </c>
      <c r="J93" s="159"/>
      <c r="K93" s="154">
        <f>CFM!O121</f>
        <v>413061.98379612219</v>
      </c>
      <c r="L93" s="155"/>
      <c r="M93" s="154">
        <f>CFM!CJ115</f>
        <v>434229.73638618464</v>
      </c>
      <c r="N93" s="156"/>
      <c r="O93" s="157">
        <f t="shared" si="7"/>
        <v>59.583333333333336</v>
      </c>
      <c r="P93" s="158">
        <f>IF(E93="","",SUM($O$9:O93))</f>
        <v>2562.0833333333335</v>
      </c>
      <c r="Q93" s="82"/>
      <c r="R93" s="82"/>
      <c r="S93" s="82"/>
      <c r="T93" s="82"/>
    </row>
    <row r="94" spans="1:20" ht="14.1" customHeight="1" x14ac:dyDescent="0.25">
      <c r="A94" s="91">
        <f t="shared" si="4"/>
        <v>86</v>
      </c>
      <c r="B94" s="162">
        <v>42948</v>
      </c>
      <c r="C94" s="87">
        <f t="shared" si="6"/>
        <v>14000</v>
      </c>
      <c r="D94" s="115"/>
      <c r="E94" s="115">
        <v>8000</v>
      </c>
      <c r="F94" s="115">
        <v>2000.5</v>
      </c>
      <c r="G94" s="115">
        <v>4999.5</v>
      </c>
      <c r="H94" s="86">
        <f t="shared" si="5"/>
        <v>15000</v>
      </c>
      <c r="I94" s="150">
        <f>CFM!I122</f>
        <v>433324.67134850344</v>
      </c>
      <c r="J94" s="159"/>
      <c r="K94" s="154">
        <f>CFM!O122</f>
        <v>411845.28987576475</v>
      </c>
      <c r="L94" s="155"/>
      <c r="M94" s="154">
        <f>CFM!CJ116</f>
        <v>433324.67134850344</v>
      </c>
      <c r="N94" s="156"/>
      <c r="O94" s="157">
        <f t="shared" si="7"/>
        <v>54.166666666666664</v>
      </c>
      <c r="P94" s="158">
        <f>IF(E94="","",SUM($O$9:O94))</f>
        <v>2616.25</v>
      </c>
      <c r="Q94" s="82"/>
      <c r="R94" s="82"/>
      <c r="S94" s="82"/>
      <c r="T94" s="82"/>
    </row>
    <row r="95" spans="1:20" ht="14.1" customHeight="1" x14ac:dyDescent="0.25">
      <c r="A95" s="91">
        <f t="shared" si="4"/>
        <v>87</v>
      </c>
      <c r="B95" s="162">
        <v>42979</v>
      </c>
      <c r="C95" s="87">
        <f t="shared" si="6"/>
        <v>15000</v>
      </c>
      <c r="D95" s="115"/>
      <c r="E95" s="115">
        <v>8000</v>
      </c>
      <c r="F95" s="115">
        <v>2000.5</v>
      </c>
      <c r="G95" s="115">
        <v>4999.5</v>
      </c>
      <c r="H95" s="86">
        <f t="shared" si="5"/>
        <v>16000</v>
      </c>
      <c r="I95" s="150">
        <f>CFM!I123</f>
        <v>432416.21231693093</v>
      </c>
      <c r="J95" s="159"/>
      <c r="K95" s="154">
        <f>CFM!O123</f>
        <v>410628.59595540731</v>
      </c>
      <c r="L95" s="155"/>
      <c r="M95" s="154">
        <f>CFM!CJ117</f>
        <v>432416.21231693093</v>
      </c>
      <c r="N95" s="156"/>
      <c r="O95" s="157">
        <f t="shared" si="7"/>
        <v>48.75</v>
      </c>
      <c r="P95" s="158">
        <f>IF(E95="","",SUM($O$9:O95))</f>
        <v>2665</v>
      </c>
      <c r="Q95" s="82"/>
      <c r="R95" s="82"/>
      <c r="S95" s="82"/>
      <c r="T95" s="82"/>
    </row>
    <row r="96" spans="1:20" ht="14.1" customHeight="1" x14ac:dyDescent="0.25">
      <c r="A96" s="91">
        <f t="shared" si="4"/>
        <v>88</v>
      </c>
      <c r="B96" s="162">
        <v>43009</v>
      </c>
      <c r="C96" s="87">
        <f t="shared" si="6"/>
        <v>16000</v>
      </c>
      <c r="D96" s="115"/>
      <c r="E96" s="115">
        <v>8000</v>
      </c>
      <c r="F96" s="115">
        <v>2000.5</v>
      </c>
      <c r="G96" s="115">
        <v>4999.5</v>
      </c>
      <c r="H96" s="86">
        <f t="shared" si="5"/>
        <v>17000</v>
      </c>
      <c r="I96" s="150">
        <f>CFM!I124</f>
        <v>431504.34656399</v>
      </c>
      <c r="J96" s="159"/>
      <c r="K96" s="154">
        <f>CFM!O124</f>
        <v>409411.90203504986</v>
      </c>
      <c r="L96" s="155"/>
      <c r="M96" s="154">
        <f>CFM!CJ118</f>
        <v>431504.34656399</v>
      </c>
      <c r="N96" s="156"/>
      <c r="O96" s="157">
        <f t="shared" si="7"/>
        <v>43.333333333333336</v>
      </c>
      <c r="P96" s="158">
        <f>IF(E96="","",SUM($O$9:O96))</f>
        <v>2708.3333333333335</v>
      </c>
      <c r="Q96" s="82"/>
      <c r="R96" s="82"/>
      <c r="S96" s="82"/>
      <c r="T96" s="82"/>
    </row>
    <row r="97" spans="1:20" ht="14.1" customHeight="1" x14ac:dyDescent="0.25">
      <c r="A97" s="91">
        <f t="shared" si="4"/>
        <v>89</v>
      </c>
      <c r="B97" s="162">
        <v>43040</v>
      </c>
      <c r="C97" s="87">
        <f t="shared" si="6"/>
        <v>17000</v>
      </c>
      <c r="D97" s="115"/>
      <c r="E97" s="115">
        <v>8000</v>
      </c>
      <c r="F97" s="115">
        <v>2000.5</v>
      </c>
      <c r="G97" s="115">
        <v>4999.5</v>
      </c>
      <c r="H97" s="86">
        <f t="shared" si="5"/>
        <v>18000</v>
      </c>
      <c r="I97" s="150">
        <f>CFM!I125</f>
        <v>430589.06131447555</v>
      </c>
      <c r="J97" s="159"/>
      <c r="K97" s="154">
        <f>CFM!O125</f>
        <v>408195.20811469242</v>
      </c>
      <c r="L97" s="155"/>
      <c r="M97" s="154">
        <f>CFM!CJ119</f>
        <v>430589.06131447555</v>
      </c>
      <c r="N97" s="156"/>
      <c r="O97" s="157">
        <f t="shared" si="7"/>
        <v>37.916666666666664</v>
      </c>
      <c r="P97" s="158">
        <f>IF(E97="","",SUM($O$9:O97))</f>
        <v>2746.25</v>
      </c>
      <c r="Q97" s="82"/>
      <c r="R97" s="82"/>
      <c r="S97" s="82"/>
      <c r="T97" s="82"/>
    </row>
    <row r="98" spans="1:20" ht="14.1" customHeight="1" x14ac:dyDescent="0.25">
      <c r="A98" s="91">
        <f t="shared" si="4"/>
        <v>90</v>
      </c>
      <c r="B98" s="162">
        <v>43070</v>
      </c>
      <c r="C98" s="87">
        <f t="shared" si="6"/>
        <v>18000</v>
      </c>
      <c r="D98" s="115"/>
      <c r="E98" s="115">
        <v>8000</v>
      </c>
      <c r="F98" s="115">
        <v>2000.5</v>
      </c>
      <c r="G98" s="115">
        <v>4999.5</v>
      </c>
      <c r="H98" s="86">
        <f t="shared" si="5"/>
        <v>19000</v>
      </c>
      <c r="I98" s="150">
        <f>CFM!I126</f>
        <v>429670.3437452754</v>
      </c>
      <c r="J98" s="159"/>
      <c r="K98" s="154">
        <f>CFM!O126</f>
        <v>406978.51419433497</v>
      </c>
      <c r="L98" s="155"/>
      <c r="M98" s="154">
        <f>CFM!CJ120</f>
        <v>429670.3437452754</v>
      </c>
      <c r="N98" s="156"/>
      <c r="O98" s="157">
        <f t="shared" si="7"/>
        <v>32.5</v>
      </c>
      <c r="P98" s="158">
        <f>IF(E98="","",SUM($O$9:O98))</f>
        <v>2778.75</v>
      </c>
      <c r="Q98" s="82"/>
      <c r="R98" s="82"/>
      <c r="S98" s="82"/>
      <c r="T98" s="82"/>
    </row>
    <row r="99" spans="1:20" ht="14.1" customHeight="1" x14ac:dyDescent="0.25">
      <c r="A99" s="91">
        <f t="shared" si="4"/>
        <v>91</v>
      </c>
      <c r="B99" s="161">
        <v>43101</v>
      </c>
      <c r="C99" s="87">
        <f t="shared" si="6"/>
        <v>19000</v>
      </c>
      <c r="D99" s="115"/>
      <c r="E99" s="115">
        <v>8000</v>
      </c>
      <c r="F99" s="115">
        <v>2000.5</v>
      </c>
      <c r="G99" s="115">
        <v>4999.5</v>
      </c>
      <c r="H99" s="86">
        <f t="shared" si="5"/>
        <v>20000</v>
      </c>
      <c r="I99" s="150">
        <f>CFM!I127</f>
        <v>428748.18098519079</v>
      </c>
      <c r="J99" s="159"/>
      <c r="K99" s="154">
        <f>CFM!O127</f>
        <v>405761.82027397753</v>
      </c>
      <c r="L99" s="155"/>
      <c r="M99" s="154">
        <f>CFM!CJ121</f>
        <v>428748.18098519079</v>
      </c>
      <c r="N99" s="156"/>
      <c r="O99" s="157">
        <f t="shared" si="7"/>
        <v>27.083333333333332</v>
      </c>
      <c r="P99" s="158">
        <f>IF(E99="","",SUM($O$9:O99))</f>
        <v>2805.8333333333335</v>
      </c>
      <c r="Q99" s="82"/>
      <c r="R99" s="82"/>
      <c r="S99" s="82"/>
      <c r="T99" s="82"/>
    </row>
    <row r="100" spans="1:20" ht="14.1" customHeight="1" x14ac:dyDescent="0.25">
      <c r="A100" s="91">
        <f t="shared" si="4"/>
        <v>92</v>
      </c>
      <c r="B100" s="161">
        <v>43132</v>
      </c>
      <c r="C100" s="87">
        <f t="shared" si="6"/>
        <v>20000</v>
      </c>
      <c r="D100" s="115"/>
      <c r="E100" s="115">
        <v>8000</v>
      </c>
      <c r="F100" s="115">
        <v>2000.5</v>
      </c>
      <c r="G100" s="115">
        <v>4999.5</v>
      </c>
      <c r="H100" s="86">
        <f t="shared" si="5"/>
        <v>21000</v>
      </c>
      <c r="I100" s="150">
        <f>CFM!I128</f>
        <v>427822.56011475588</v>
      </c>
      <c r="J100" s="159"/>
      <c r="K100" s="154">
        <f>CFM!O128</f>
        <v>404545.12635362009</v>
      </c>
      <c r="L100" s="155"/>
      <c r="M100" s="154">
        <f>CFM!CJ122</f>
        <v>427822.56011475588</v>
      </c>
      <c r="N100" s="156"/>
      <c r="O100" s="157">
        <f t="shared" si="7"/>
        <v>21.666666666666668</v>
      </c>
      <c r="P100" s="158">
        <f>IF(E100="","",SUM($O$9:O100))</f>
        <v>2827.5</v>
      </c>
      <c r="Q100" s="82"/>
      <c r="R100" s="82"/>
      <c r="S100" s="82"/>
      <c r="T100" s="82"/>
    </row>
    <row r="101" spans="1:20" ht="14.1" customHeight="1" x14ac:dyDescent="0.25">
      <c r="A101" s="91">
        <f t="shared" si="4"/>
        <v>93</v>
      </c>
      <c r="B101" s="162">
        <v>43160</v>
      </c>
      <c r="C101" s="87">
        <f t="shared" si="6"/>
        <v>21000</v>
      </c>
      <c r="D101" s="115"/>
      <c r="E101" s="115">
        <v>8000</v>
      </c>
      <c r="F101" s="115">
        <v>2000.5</v>
      </c>
      <c r="G101" s="115">
        <v>4999.5</v>
      </c>
      <c r="H101" s="86">
        <f t="shared" si="5"/>
        <v>22000</v>
      </c>
      <c r="I101" s="150">
        <f>CFM!I129</f>
        <v>426893.46816605679</v>
      </c>
      <c r="J101" s="159"/>
      <c r="K101" s="154">
        <f>CFM!O129</f>
        <v>403328.43243326264</v>
      </c>
      <c r="L101" s="155"/>
      <c r="M101" s="154">
        <f>CFM!CJ123</f>
        <v>426893.46816605679</v>
      </c>
      <c r="N101" s="156"/>
      <c r="O101" s="157">
        <f t="shared" si="7"/>
        <v>16.25</v>
      </c>
      <c r="P101" s="158">
        <f>IF(E101="","",SUM($O$9:O101))</f>
        <v>2843.75</v>
      </c>
      <c r="Q101" s="82"/>
      <c r="R101" s="82"/>
      <c r="S101" s="82"/>
      <c r="T101" s="82"/>
    </row>
    <row r="102" spans="1:20" ht="14.1" customHeight="1" x14ac:dyDescent="0.25">
      <c r="A102" s="91">
        <f t="shared" si="4"/>
        <v>94</v>
      </c>
      <c r="B102" s="162">
        <v>43191</v>
      </c>
      <c r="C102" s="87">
        <f t="shared" si="6"/>
        <v>22000</v>
      </c>
      <c r="D102" s="115"/>
      <c r="E102" s="115">
        <v>8000</v>
      </c>
      <c r="F102" s="115">
        <v>2000.5</v>
      </c>
      <c r="G102" s="115">
        <v>4999.5</v>
      </c>
      <c r="H102" s="86">
        <f t="shared" si="5"/>
        <v>23000</v>
      </c>
      <c r="I102" s="150">
        <f>CFM!I130</f>
        <v>425960.89212255011</v>
      </c>
      <c r="J102" s="159"/>
      <c r="K102" s="154">
        <f>CFM!O130</f>
        <v>402111.7385129052</v>
      </c>
      <c r="L102" s="155"/>
      <c r="M102" s="154">
        <f>CFM!CJ124</f>
        <v>425960.89212255011</v>
      </c>
      <c r="N102" s="156"/>
      <c r="O102" s="157">
        <f t="shared" si="7"/>
        <v>10.833333333333334</v>
      </c>
      <c r="P102" s="158">
        <f>IF(E102="","",SUM($O$9:O102))</f>
        <v>2854.5833333333335</v>
      </c>
      <c r="Q102" s="82"/>
      <c r="R102" s="82"/>
      <c r="S102" s="82"/>
      <c r="T102" s="82"/>
    </row>
    <row r="103" spans="1:20" ht="14.1" customHeight="1" x14ac:dyDescent="0.25">
      <c r="A103" s="91">
        <f t="shared" si="4"/>
        <v>95</v>
      </c>
      <c r="B103" s="162">
        <v>43221</v>
      </c>
      <c r="C103" s="87">
        <f t="shared" si="6"/>
        <v>23000</v>
      </c>
      <c r="D103" s="115"/>
      <c r="E103" s="115">
        <v>8000</v>
      </c>
      <c r="F103" s="115">
        <v>2000.5</v>
      </c>
      <c r="G103" s="115">
        <v>4999.5</v>
      </c>
      <c r="H103" s="86">
        <f t="shared" si="5"/>
        <v>24000</v>
      </c>
      <c r="I103" s="150">
        <f>CFM!I131</f>
        <v>425024.81891888025</v>
      </c>
      <c r="J103" s="159"/>
      <c r="K103" s="154">
        <f>CFM!O131</f>
        <v>400895.04459254775</v>
      </c>
      <c r="L103" s="155"/>
      <c r="M103" s="154">
        <f>CFM!CJ125</f>
        <v>425024.81891888025</v>
      </c>
      <c r="N103" s="156"/>
      <c r="O103" s="157">
        <f t="shared" si="7"/>
        <v>5.416666666666667</v>
      </c>
      <c r="P103" s="158">
        <f>IF(E103="","",SUM($O$9:O103))</f>
        <v>2860</v>
      </c>
      <c r="Q103" s="82"/>
      <c r="R103" s="82"/>
      <c r="S103" s="82"/>
      <c r="T103" s="82"/>
    </row>
    <row r="104" spans="1:20" ht="14.1" customHeight="1" x14ac:dyDescent="0.25">
      <c r="A104" s="91">
        <f t="shared" si="4"/>
        <v>96</v>
      </c>
      <c r="B104" s="162">
        <v>43252</v>
      </c>
      <c r="C104" s="87">
        <f t="shared" si="6"/>
        <v>24000</v>
      </c>
      <c r="D104" s="115"/>
      <c r="E104" s="115">
        <v>8000</v>
      </c>
      <c r="F104" s="115">
        <v>2000.5</v>
      </c>
      <c r="G104" s="115">
        <v>4999.5</v>
      </c>
      <c r="H104" s="86">
        <f t="shared" si="5"/>
        <v>25000</v>
      </c>
      <c r="I104" s="150">
        <f>CFM!I132</f>
        <v>424085.23544069665</v>
      </c>
      <c r="J104" s="159"/>
      <c r="K104" s="154">
        <f>CFM!O132</f>
        <v>399678.35067219019</v>
      </c>
      <c r="L104" s="155"/>
      <c r="M104" s="154">
        <f>CFM!CJ126</f>
        <v>424085.23544069665</v>
      </c>
      <c r="N104" s="156"/>
      <c r="O104" s="157">
        <f t="shared" si="7"/>
        <v>0</v>
      </c>
      <c r="P104" s="158">
        <f>IF(E104="","",SUM($O$9:O104))</f>
        <v>2860</v>
      </c>
      <c r="Q104" s="82"/>
      <c r="R104" s="82"/>
      <c r="S104" s="82"/>
      <c r="T104" s="82"/>
    </row>
    <row r="105" spans="1:20" ht="14.1" customHeight="1" x14ac:dyDescent="0.25">
      <c r="A105" s="91">
        <f t="shared" si="4"/>
        <v>97</v>
      </c>
      <c r="B105" s="162">
        <v>43282</v>
      </c>
      <c r="C105" s="87">
        <f t="shared" si="6"/>
        <v>25000</v>
      </c>
      <c r="D105" s="115">
        <v>12000</v>
      </c>
      <c r="E105" s="115">
        <v>8000</v>
      </c>
      <c r="F105" s="115">
        <v>2000.5</v>
      </c>
      <c r="G105" s="115">
        <v>4999.5</v>
      </c>
      <c r="H105" s="86">
        <f t="shared" si="5"/>
        <v>14000</v>
      </c>
      <c r="I105" s="150">
        <f>CFM!I133</f>
        <v>423142.12852446985</v>
      </c>
      <c r="J105" s="159"/>
      <c r="K105" s="154">
        <f>CFM!O133</f>
        <v>398405.68855746096</v>
      </c>
      <c r="L105" s="155"/>
      <c r="M105" s="154">
        <f>CFM!CJ127</f>
        <v>423142.12852446985</v>
      </c>
      <c r="N105" s="156"/>
      <c r="O105" s="157">
        <f t="shared" si="7"/>
        <v>59.583333333333336</v>
      </c>
      <c r="P105" s="158">
        <f>IF(E105="","",SUM($O$9:O105))</f>
        <v>2919.5833333333335</v>
      </c>
      <c r="Q105" s="82"/>
      <c r="R105" s="82"/>
      <c r="S105" s="82"/>
      <c r="T105" s="82"/>
    </row>
    <row r="106" spans="1:20" ht="14.1" customHeight="1" x14ac:dyDescent="0.25">
      <c r="A106" s="91">
        <f t="shared" si="4"/>
        <v>98</v>
      </c>
      <c r="B106" s="162">
        <v>43313</v>
      </c>
      <c r="C106" s="87">
        <f t="shared" si="6"/>
        <v>14000</v>
      </c>
      <c r="D106" s="115"/>
      <c r="E106" s="115">
        <v>8000</v>
      </c>
      <c r="F106" s="115">
        <v>2000.5</v>
      </c>
      <c r="G106" s="115">
        <v>4999.5</v>
      </c>
      <c r="H106" s="86">
        <f t="shared" si="5"/>
        <v>15000</v>
      </c>
      <c r="I106" s="150">
        <f>CFM!I134</f>
        <v>422195.48495730723</v>
      </c>
      <c r="J106" s="159"/>
      <c r="K106" s="154">
        <f>CFM!O134</f>
        <v>397133.02644273173</v>
      </c>
      <c r="L106" s="155"/>
      <c r="M106" s="154">
        <f>CFM!CJ128</f>
        <v>422195.48495730723</v>
      </c>
      <c r="N106" s="156"/>
      <c r="O106" s="157">
        <f t="shared" si="7"/>
        <v>54.166666666666664</v>
      </c>
      <c r="P106" s="158">
        <f>IF(E106="","",SUM($O$9:O106))</f>
        <v>2973.75</v>
      </c>
      <c r="Q106" s="82"/>
      <c r="R106" s="82"/>
      <c r="S106" s="82"/>
      <c r="T106" s="82"/>
    </row>
    <row r="107" spans="1:20" ht="14.1" customHeight="1" x14ac:dyDescent="0.25">
      <c r="A107" s="91">
        <f t="shared" si="4"/>
        <v>99</v>
      </c>
      <c r="B107" s="162">
        <v>43344</v>
      </c>
      <c r="C107" s="87">
        <f t="shared" si="6"/>
        <v>15000</v>
      </c>
      <c r="D107" s="115"/>
      <c r="E107" s="115">
        <v>8000</v>
      </c>
      <c r="F107" s="115">
        <v>2000.5</v>
      </c>
      <c r="G107" s="115">
        <v>4999.5</v>
      </c>
      <c r="H107" s="86">
        <f t="shared" si="5"/>
        <v>16000</v>
      </c>
      <c r="I107" s="150">
        <f>CFM!I135</f>
        <v>421245.29147676774</v>
      </c>
      <c r="J107" s="159"/>
      <c r="K107" s="154">
        <f>CFM!O135</f>
        <v>395860.3643280025</v>
      </c>
      <c r="L107" s="155"/>
      <c r="M107" s="154">
        <f>CFM!CJ129</f>
        <v>421245.29147676774</v>
      </c>
      <c r="N107" s="156"/>
      <c r="O107" s="157">
        <f t="shared" si="7"/>
        <v>48.75</v>
      </c>
      <c r="P107" s="158">
        <f>IF(E107="","",SUM($O$9:O107))</f>
        <v>3022.5</v>
      </c>
      <c r="Q107" s="82"/>
      <c r="R107" s="82"/>
      <c r="S107" s="82"/>
      <c r="T107" s="82"/>
    </row>
    <row r="108" spans="1:20" ht="14.1" customHeight="1" x14ac:dyDescent="0.25">
      <c r="A108" s="91">
        <f t="shared" si="4"/>
        <v>100</v>
      </c>
      <c r="B108" s="162">
        <v>42278</v>
      </c>
      <c r="C108" s="87">
        <f t="shared" si="6"/>
        <v>16000</v>
      </c>
      <c r="D108" s="115"/>
      <c r="E108" s="115">
        <v>8000</v>
      </c>
      <c r="F108" s="115">
        <v>2000.5</v>
      </c>
      <c r="G108" s="115">
        <v>4999.5</v>
      </c>
      <c r="H108" s="86">
        <f t="shared" si="5"/>
        <v>17000</v>
      </c>
      <c r="I108" s="150">
        <f>CFM!I136</f>
        <v>420291.53477067623</v>
      </c>
      <c r="J108" s="159"/>
      <c r="K108" s="154">
        <f>CFM!O136</f>
        <v>394587.70221327327</v>
      </c>
      <c r="L108" s="155"/>
      <c r="M108" s="154">
        <f>CFM!CJ130</f>
        <v>420291.53477067623</v>
      </c>
      <c r="N108" s="156"/>
      <c r="O108" s="157">
        <f t="shared" si="7"/>
        <v>43.333333333333336</v>
      </c>
      <c r="P108" s="158">
        <f>IF(E108="","",SUM($O$9:O108))</f>
        <v>3065.8333333333335</v>
      </c>
      <c r="Q108" s="82"/>
      <c r="R108" s="82"/>
      <c r="S108" s="82"/>
      <c r="T108" s="82"/>
    </row>
    <row r="109" spans="1:20" ht="14.1" customHeight="1" x14ac:dyDescent="0.25">
      <c r="A109" s="91">
        <f t="shared" si="4"/>
        <v>101</v>
      </c>
      <c r="B109" s="162">
        <v>43405</v>
      </c>
      <c r="C109" s="87">
        <f t="shared" si="6"/>
        <v>17000</v>
      </c>
      <c r="D109" s="115"/>
      <c r="E109" s="115">
        <v>8000</v>
      </c>
      <c r="F109" s="115">
        <v>2000.5</v>
      </c>
      <c r="G109" s="115">
        <v>4999.5</v>
      </c>
      <c r="H109" s="86">
        <f t="shared" si="5"/>
        <v>18000</v>
      </c>
      <c r="I109" s="150">
        <f>CFM!I137</f>
        <v>419334.20147693687</v>
      </c>
      <c r="J109" s="159"/>
      <c r="K109" s="154">
        <f>CFM!O137</f>
        <v>393315.04009854404</v>
      </c>
      <c r="L109" s="155"/>
      <c r="M109" s="154">
        <f>CFM!CJ131</f>
        <v>419334.20147693687</v>
      </c>
      <c r="N109" s="156"/>
      <c r="O109" s="157">
        <f t="shared" si="7"/>
        <v>37.916666666666664</v>
      </c>
      <c r="P109" s="158">
        <f>IF(E109="","",SUM($O$9:O109))</f>
        <v>3103.75</v>
      </c>
      <c r="Q109" s="82"/>
      <c r="R109" s="82"/>
      <c r="S109" s="82"/>
      <c r="T109" s="82"/>
    </row>
    <row r="110" spans="1:20" ht="14.1" customHeight="1" x14ac:dyDescent="0.25">
      <c r="A110" s="91">
        <f t="shared" si="4"/>
        <v>102</v>
      </c>
      <c r="B110" s="162">
        <v>43435</v>
      </c>
      <c r="C110" s="87">
        <f t="shared" si="6"/>
        <v>18000</v>
      </c>
      <c r="D110" s="115"/>
      <c r="E110" s="115">
        <v>8000</v>
      </c>
      <c r="F110" s="115">
        <v>2000.5</v>
      </c>
      <c r="G110" s="115">
        <v>4999.5</v>
      </c>
      <c r="H110" s="86">
        <f t="shared" si="5"/>
        <v>19000</v>
      </c>
      <c r="I110" s="150">
        <f>CFM!I138</f>
        <v>418373.27818334597</v>
      </c>
      <c r="J110" s="159"/>
      <c r="K110" s="154">
        <f>CFM!O138</f>
        <v>392042.3779838148</v>
      </c>
      <c r="L110" s="155"/>
      <c r="M110" s="154">
        <f>CFM!CJ132</f>
        <v>418373.27818334597</v>
      </c>
      <c r="N110" s="156"/>
      <c r="O110" s="157">
        <f t="shared" si="7"/>
        <v>32.5</v>
      </c>
      <c r="P110" s="158">
        <f>IF(E110="","",SUM($O$9:O110))</f>
        <v>3136.25</v>
      </c>
      <c r="Q110" s="82"/>
      <c r="R110" s="82"/>
      <c r="S110" s="82"/>
      <c r="T110" s="82"/>
    </row>
    <row r="111" spans="1:20" ht="14.1" customHeight="1" x14ac:dyDescent="0.25">
      <c r="A111" s="91">
        <f t="shared" si="4"/>
        <v>103</v>
      </c>
      <c r="B111" s="161">
        <v>43466</v>
      </c>
      <c r="C111" s="87">
        <f t="shared" si="6"/>
        <v>19000</v>
      </c>
      <c r="D111" s="115"/>
      <c r="E111" s="115">
        <v>8000</v>
      </c>
      <c r="F111" s="115">
        <v>2000.5</v>
      </c>
      <c r="G111" s="115">
        <v>4999.5</v>
      </c>
      <c r="H111" s="86">
        <f t="shared" si="5"/>
        <v>20000</v>
      </c>
      <c r="I111" s="150">
        <f>CFM!I139</f>
        <v>417408.75142740412</v>
      </c>
      <c r="J111" s="159"/>
      <c r="K111" s="154">
        <f>CFM!O139</f>
        <v>390769.71586908557</v>
      </c>
      <c r="L111" s="155"/>
      <c r="M111" s="154">
        <f>CFM!CJ133</f>
        <v>417408.75142740412</v>
      </c>
      <c r="N111" s="156"/>
      <c r="O111" s="157">
        <f t="shared" si="7"/>
        <v>27.083333333333332</v>
      </c>
      <c r="P111" s="158">
        <f>IF(E111="","",SUM($O$9:O111))</f>
        <v>3163.3333333333335</v>
      </c>
      <c r="Q111" s="82"/>
      <c r="R111" s="82"/>
      <c r="S111" s="82"/>
      <c r="T111" s="82"/>
    </row>
    <row r="112" spans="1:20" ht="14.1" customHeight="1" x14ac:dyDescent="0.25">
      <c r="A112" s="91">
        <f t="shared" si="4"/>
        <v>104</v>
      </c>
      <c r="B112" s="161">
        <v>43497</v>
      </c>
      <c r="C112" s="87">
        <f t="shared" si="6"/>
        <v>20000</v>
      </c>
      <c r="D112" s="115"/>
      <c r="E112" s="115">
        <v>8000</v>
      </c>
      <c r="F112" s="115">
        <v>2000.5</v>
      </c>
      <c r="G112" s="115">
        <v>4999.5</v>
      </c>
      <c r="H112" s="86">
        <f t="shared" si="5"/>
        <v>21000</v>
      </c>
      <c r="I112" s="150">
        <f>CFM!I140</f>
        <v>416440.6076961275</v>
      </c>
      <c r="J112" s="159"/>
      <c r="K112" s="154">
        <f>CFM!O140</f>
        <v>389497.05375435634</v>
      </c>
      <c r="L112" s="155"/>
      <c r="M112" s="154">
        <f>CFM!CJ134</f>
        <v>416440.6076961275</v>
      </c>
      <c r="N112" s="156"/>
      <c r="O112" s="157">
        <f t="shared" si="7"/>
        <v>21.666666666666668</v>
      </c>
      <c r="P112" s="158">
        <f>IF(E112="","",SUM($O$9:O112))</f>
        <v>3185</v>
      </c>
      <c r="Q112" s="82"/>
      <c r="R112" s="82"/>
      <c r="S112" s="82"/>
      <c r="T112" s="82"/>
    </row>
    <row r="113" spans="1:20" ht="14.1" customHeight="1" x14ac:dyDescent="0.25">
      <c r="A113" s="91">
        <f t="shared" si="4"/>
        <v>105</v>
      </c>
      <c r="B113" s="162">
        <v>43525</v>
      </c>
      <c r="C113" s="87">
        <f t="shared" si="6"/>
        <v>21000</v>
      </c>
      <c r="D113" s="115"/>
      <c r="E113" s="115">
        <v>8000</v>
      </c>
      <c r="F113" s="115">
        <v>2000.5</v>
      </c>
      <c r="G113" s="115">
        <v>4999.5</v>
      </c>
      <c r="H113" s="86">
        <f t="shared" si="5"/>
        <v>22000</v>
      </c>
      <c r="I113" s="150">
        <f>CFM!I141</f>
        <v>415468.83342585858</v>
      </c>
      <c r="J113" s="159"/>
      <c r="K113" s="154">
        <f>CFM!O141</f>
        <v>388224.39163962711</v>
      </c>
      <c r="L113" s="155"/>
      <c r="M113" s="154">
        <f>CFM!CJ135</f>
        <v>415468.83342585858</v>
      </c>
      <c r="N113" s="156"/>
      <c r="O113" s="157">
        <f t="shared" si="7"/>
        <v>16.25</v>
      </c>
      <c r="P113" s="158">
        <f>IF(E113="","",SUM($O$9:O113))</f>
        <v>3201.25</v>
      </c>
      <c r="Q113" s="82"/>
      <c r="R113" s="82"/>
      <c r="S113" s="82"/>
      <c r="T113" s="82"/>
    </row>
    <row r="114" spans="1:20" ht="14.1" customHeight="1" x14ac:dyDescent="0.25">
      <c r="A114" s="91">
        <f t="shared" si="4"/>
        <v>106</v>
      </c>
      <c r="B114" s="162">
        <v>43556</v>
      </c>
      <c r="C114" s="87">
        <f t="shared" si="6"/>
        <v>22000</v>
      </c>
      <c r="D114" s="115"/>
      <c r="E114" s="115">
        <v>8000</v>
      </c>
      <c r="F114" s="115">
        <v>2000.5</v>
      </c>
      <c r="G114" s="115">
        <v>4999.5</v>
      </c>
      <c r="H114" s="86">
        <f t="shared" si="5"/>
        <v>23000</v>
      </c>
      <c r="I114" s="150">
        <f>CFM!I142</f>
        <v>414493.41500207613</v>
      </c>
      <c r="J114" s="159"/>
      <c r="K114" s="154">
        <f>CFM!O142</f>
        <v>386951.72952489788</v>
      </c>
      <c r="L114" s="155"/>
      <c r="M114" s="154">
        <f>CFM!CJ136</f>
        <v>414493.41500207613</v>
      </c>
      <c r="N114" s="156"/>
      <c r="O114" s="157">
        <f t="shared" si="7"/>
        <v>10.833333333333334</v>
      </c>
      <c r="P114" s="158">
        <f>IF(E114="","",SUM($O$9:O114))</f>
        <v>3212.0833333333335</v>
      </c>
      <c r="Q114" s="82"/>
      <c r="R114" s="82"/>
      <c r="S114" s="82"/>
      <c r="T114" s="82"/>
    </row>
    <row r="115" spans="1:20" ht="14.1" customHeight="1" x14ac:dyDescent="0.25">
      <c r="A115" s="91">
        <f t="shared" si="4"/>
        <v>107</v>
      </c>
      <c r="B115" s="162">
        <v>43586</v>
      </c>
      <c r="C115" s="87">
        <f t="shared" si="6"/>
        <v>23000</v>
      </c>
      <c r="D115" s="115"/>
      <c r="E115" s="115">
        <v>8000</v>
      </c>
      <c r="F115" s="115">
        <v>2000.5</v>
      </c>
      <c r="G115" s="115">
        <v>4999.5</v>
      </c>
      <c r="H115" s="86">
        <f t="shared" si="5"/>
        <v>24000</v>
      </c>
      <c r="I115" s="150">
        <f>CFM!I143</f>
        <v>413514.33875920449</v>
      </c>
      <c r="J115" s="159"/>
      <c r="K115" s="154">
        <f>CFM!O143</f>
        <v>385679.06741016865</v>
      </c>
      <c r="L115" s="155"/>
      <c r="M115" s="154">
        <f>CFM!CJ137</f>
        <v>413514.33875920449</v>
      </c>
      <c r="N115" s="156"/>
      <c r="O115" s="157">
        <f t="shared" si="7"/>
        <v>5.416666666666667</v>
      </c>
      <c r="P115" s="158">
        <f>IF(E115="","",SUM($O$9:O115))</f>
        <v>3217.5</v>
      </c>
      <c r="Q115" s="82"/>
      <c r="R115" s="82"/>
      <c r="S115" s="82"/>
      <c r="T115" s="82"/>
    </row>
    <row r="116" spans="1:20" ht="14.1" customHeight="1" x14ac:dyDescent="0.25">
      <c r="A116" s="91">
        <f t="shared" si="4"/>
        <v>108</v>
      </c>
      <c r="B116" s="162">
        <v>43617</v>
      </c>
      <c r="C116" s="87">
        <f t="shared" si="6"/>
        <v>24000</v>
      </c>
      <c r="D116" s="115"/>
      <c r="E116" s="115">
        <v>8000</v>
      </c>
      <c r="F116" s="115">
        <v>2000.5</v>
      </c>
      <c r="G116" s="115">
        <v>4999.5</v>
      </c>
      <c r="H116" s="86">
        <f t="shared" si="5"/>
        <v>25000</v>
      </c>
      <c r="I116" s="150">
        <f>CFM!I144</f>
        <v>412531.5909804221</v>
      </c>
      <c r="J116" s="159"/>
      <c r="K116" s="154">
        <f>CFM!O144</f>
        <v>384406.40529543924</v>
      </c>
      <c r="L116" s="155"/>
      <c r="M116" s="154">
        <f>CFM!CJ138</f>
        <v>412531.5909804221</v>
      </c>
      <c r="N116" s="156"/>
      <c r="O116" s="157">
        <f t="shared" si="7"/>
        <v>0</v>
      </c>
      <c r="P116" s="158">
        <f>IF(E116="","",SUM($O$9:O116))</f>
        <v>3217.5</v>
      </c>
      <c r="Q116" s="82"/>
      <c r="R116" s="82"/>
      <c r="S116" s="82"/>
      <c r="T116" s="82"/>
    </row>
    <row r="117" spans="1:20" ht="14.1" customHeight="1" x14ac:dyDescent="0.25">
      <c r="A117" s="91">
        <f t="shared" si="4"/>
        <v>109</v>
      </c>
      <c r="B117" s="162">
        <v>43647</v>
      </c>
      <c r="C117" s="87">
        <f t="shared" si="6"/>
        <v>25000</v>
      </c>
      <c r="D117" s="115">
        <v>12000</v>
      </c>
      <c r="E117" s="115">
        <v>8000</v>
      </c>
      <c r="F117" s="115">
        <v>2000.5</v>
      </c>
      <c r="G117" s="115">
        <v>4999.5</v>
      </c>
      <c r="H117" s="86">
        <f t="shared" si="5"/>
        <v>14000</v>
      </c>
      <c r="I117" s="150">
        <f>CFM!I145</f>
        <v>411545.1578974693</v>
      </c>
      <c r="J117" s="159"/>
      <c r="K117" s="154">
        <f>CFM!O145</f>
        <v>383075.20043679141</v>
      </c>
      <c r="L117" s="155"/>
      <c r="M117" s="154">
        <f>CFM!CJ139</f>
        <v>411545.1578974693</v>
      </c>
      <c r="N117" s="156"/>
      <c r="O117" s="157">
        <f t="shared" si="7"/>
        <v>59.583333333333336</v>
      </c>
      <c r="P117" s="158">
        <f>IF(E117="","",SUM($O$9:O117))</f>
        <v>3277.0833333333335</v>
      </c>
      <c r="Q117" s="82"/>
      <c r="R117" s="82"/>
      <c r="S117" s="82"/>
      <c r="T117" s="82"/>
    </row>
    <row r="118" spans="1:20" ht="14.1" customHeight="1" x14ac:dyDescent="0.25">
      <c r="A118" s="91">
        <f t="shared" si="4"/>
        <v>110</v>
      </c>
      <c r="B118" s="162">
        <v>43678</v>
      </c>
      <c r="C118" s="87">
        <f t="shared" si="6"/>
        <v>14000</v>
      </c>
      <c r="D118" s="115"/>
      <c r="E118" s="115">
        <v>8000</v>
      </c>
      <c r="F118" s="115">
        <v>2000.5</v>
      </c>
      <c r="G118" s="115">
        <v>4999.5</v>
      </c>
      <c r="H118" s="86">
        <f t="shared" si="5"/>
        <v>15000</v>
      </c>
      <c r="I118" s="150">
        <f>CFM!I146</f>
        <v>410555.0256904554</v>
      </c>
      <c r="J118" s="159"/>
      <c r="K118" s="154">
        <f>CFM!O146</f>
        <v>381743.99557814357</v>
      </c>
      <c r="L118" s="155"/>
      <c r="M118" s="154">
        <f>CFM!CJ140</f>
        <v>410555.0256904554</v>
      </c>
      <c r="N118" s="156"/>
      <c r="O118" s="157">
        <f t="shared" si="7"/>
        <v>54.166666666666664</v>
      </c>
      <c r="P118" s="158">
        <f>IF(E118="","",SUM($O$9:O118))</f>
        <v>3331.25</v>
      </c>
      <c r="Q118" s="82"/>
      <c r="R118" s="82"/>
      <c r="S118" s="82"/>
      <c r="T118" s="82"/>
    </row>
    <row r="119" spans="1:20" ht="14.1" customHeight="1" x14ac:dyDescent="0.25">
      <c r="A119" s="91">
        <f t="shared" si="4"/>
        <v>111</v>
      </c>
      <c r="B119" s="162">
        <v>43709</v>
      </c>
      <c r="C119" s="87">
        <f t="shared" si="6"/>
        <v>15000</v>
      </c>
      <c r="D119" s="115"/>
      <c r="E119" s="115">
        <v>8000</v>
      </c>
      <c r="F119" s="115">
        <v>2000.5</v>
      </c>
      <c r="G119" s="115">
        <v>4999.5</v>
      </c>
      <c r="H119" s="86">
        <f t="shared" si="5"/>
        <v>16000</v>
      </c>
      <c r="I119" s="150">
        <f>CFM!I147</f>
        <v>409561.18048766517</v>
      </c>
      <c r="J119" s="159"/>
      <c r="K119" s="154">
        <f>CFM!O147</f>
        <v>380412.79071949574</v>
      </c>
      <c r="L119" s="155"/>
      <c r="M119" s="154">
        <f>CFM!CJ141</f>
        <v>409561.18048766517</v>
      </c>
      <c r="N119" s="156"/>
      <c r="O119" s="157">
        <f t="shared" si="7"/>
        <v>48.75</v>
      </c>
      <c r="P119" s="158">
        <f>IF(E119="","",SUM($O$9:O119))</f>
        <v>3380</v>
      </c>
      <c r="Q119" s="82"/>
      <c r="R119" s="82"/>
      <c r="S119" s="82"/>
      <c r="T119" s="82"/>
    </row>
    <row r="120" spans="1:20" ht="14.1" customHeight="1" x14ac:dyDescent="0.25">
      <c r="A120" s="91">
        <f t="shared" si="4"/>
        <v>112</v>
      </c>
      <c r="B120" s="162">
        <v>43739</v>
      </c>
      <c r="C120" s="87">
        <f t="shared" si="6"/>
        <v>16000</v>
      </c>
      <c r="D120" s="115"/>
      <c r="E120" s="115">
        <v>8000</v>
      </c>
      <c r="F120" s="115">
        <v>2000.5</v>
      </c>
      <c r="G120" s="115">
        <v>4999.5</v>
      </c>
      <c r="H120" s="86">
        <f t="shared" si="5"/>
        <v>17000</v>
      </c>
      <c r="I120" s="150">
        <f>CFM!I148</f>
        <v>408563.60836536449</v>
      </c>
      <c r="J120" s="159"/>
      <c r="K120" s="154">
        <f>CFM!O148</f>
        <v>379081.5858608479</v>
      </c>
      <c r="L120" s="155"/>
      <c r="M120" s="154">
        <f>CFM!CJ142</f>
        <v>408563.60836536449</v>
      </c>
      <c r="N120" s="156"/>
      <c r="O120" s="157">
        <f t="shared" si="7"/>
        <v>43.333333333333336</v>
      </c>
      <c r="P120" s="158">
        <f>IF(E120="","",SUM($O$9:O120))</f>
        <v>3423.3333333333335</v>
      </c>
      <c r="Q120" s="82"/>
      <c r="R120" s="82"/>
      <c r="S120" s="82"/>
      <c r="T120" s="82"/>
    </row>
    <row r="121" spans="1:20" ht="14.1" customHeight="1" x14ac:dyDescent="0.25">
      <c r="A121" s="91">
        <f t="shared" si="4"/>
        <v>113</v>
      </c>
      <c r="B121" s="162">
        <v>43770</v>
      </c>
      <c r="C121" s="87">
        <f t="shared" si="6"/>
        <v>17000</v>
      </c>
      <c r="D121" s="115"/>
      <c r="E121" s="115">
        <v>8000</v>
      </c>
      <c r="F121" s="115">
        <v>2000.5</v>
      </c>
      <c r="G121" s="115">
        <v>4999.5</v>
      </c>
      <c r="H121" s="86">
        <f t="shared" si="5"/>
        <v>18000</v>
      </c>
      <c r="I121" s="150">
        <f>CFM!I149</f>
        <v>407562.29534760519</v>
      </c>
      <c r="J121" s="159"/>
      <c r="K121" s="154">
        <f>CFM!O149</f>
        <v>377750.38100220007</v>
      </c>
      <c r="L121" s="155"/>
      <c r="M121" s="154">
        <f>CFM!CJ143</f>
        <v>407562.29534760519</v>
      </c>
      <c r="N121" s="156"/>
      <c r="O121" s="157">
        <f t="shared" si="7"/>
        <v>37.916666666666664</v>
      </c>
      <c r="P121" s="158">
        <f>IF(E121="","",SUM($O$9:O121))</f>
        <v>3461.25</v>
      </c>
      <c r="Q121" s="82"/>
      <c r="R121" s="82"/>
      <c r="S121" s="82"/>
      <c r="T121" s="82"/>
    </row>
    <row r="122" spans="1:20" ht="14.1" customHeight="1" x14ac:dyDescent="0.25">
      <c r="A122" s="91">
        <f t="shared" si="4"/>
        <v>114</v>
      </c>
      <c r="B122" s="162">
        <v>43800</v>
      </c>
      <c r="C122" s="87">
        <f t="shared" si="6"/>
        <v>18000</v>
      </c>
      <c r="D122" s="115"/>
      <c r="E122" s="115">
        <v>8000</v>
      </c>
      <c r="F122" s="115">
        <v>2000.5</v>
      </c>
      <c r="G122" s="115">
        <v>4999.5</v>
      </c>
      <c r="H122" s="86">
        <f t="shared" si="5"/>
        <v>19000</v>
      </c>
      <c r="I122" s="150">
        <f>CFM!I150</f>
        <v>406557.2274060293</v>
      </c>
      <c r="J122" s="159"/>
      <c r="K122" s="154">
        <f>CFM!O150</f>
        <v>376419.17614355223</v>
      </c>
      <c r="L122" s="155"/>
      <c r="M122" s="154">
        <f>CFM!CJ144</f>
        <v>406557.2274060293</v>
      </c>
      <c r="N122" s="156"/>
      <c r="O122" s="157">
        <f t="shared" si="7"/>
        <v>32.5</v>
      </c>
      <c r="P122" s="158">
        <f>IF(E122="","",SUM($O$9:O122))</f>
        <v>3493.75</v>
      </c>
      <c r="Q122" s="82"/>
      <c r="R122" s="82"/>
      <c r="S122" s="82"/>
      <c r="T122" s="82"/>
    </row>
    <row r="123" spans="1:20" ht="14.1" customHeight="1" x14ac:dyDescent="0.25">
      <c r="A123" s="91">
        <f t="shared" si="4"/>
        <v>115</v>
      </c>
      <c r="B123" s="161">
        <v>43831</v>
      </c>
      <c r="C123" s="87">
        <f t="shared" si="6"/>
        <v>19000</v>
      </c>
      <c r="D123" s="115"/>
      <c r="E123" s="115">
        <v>8000</v>
      </c>
      <c r="F123" s="115">
        <v>2000.5</v>
      </c>
      <c r="G123" s="115">
        <v>4999.5</v>
      </c>
      <c r="H123" s="86">
        <f t="shared" si="5"/>
        <v>20000</v>
      </c>
      <c r="I123" s="150">
        <f>CFM!I151</f>
        <v>405548.39045967249</v>
      </c>
      <c r="J123" s="159"/>
      <c r="K123" s="154">
        <f>CFM!O151</f>
        <v>375087.9712849044</v>
      </c>
      <c r="L123" s="155"/>
      <c r="M123" s="154">
        <f>CFM!CJ145</f>
        <v>405548.39045967249</v>
      </c>
      <c r="N123" s="156"/>
      <c r="O123" s="157">
        <f t="shared" si="7"/>
        <v>27.083333333333332</v>
      </c>
      <c r="P123" s="158">
        <f>IF(E123="","",SUM($O$9:O123))</f>
        <v>3520.8333333333335</v>
      </c>
      <c r="Q123" s="82"/>
      <c r="R123" s="82"/>
      <c r="S123" s="82"/>
      <c r="T123" s="82"/>
    </row>
    <row r="124" spans="1:20" ht="14.1" customHeight="1" x14ac:dyDescent="0.25">
      <c r="A124" s="91">
        <f t="shared" si="4"/>
        <v>116</v>
      </c>
      <c r="B124" s="161">
        <v>43862</v>
      </c>
      <c r="C124" s="87">
        <f t="shared" si="6"/>
        <v>20000</v>
      </c>
      <c r="D124" s="115"/>
      <c r="E124" s="115">
        <v>8000</v>
      </c>
      <c r="F124" s="115">
        <v>2000.5</v>
      </c>
      <c r="G124" s="115">
        <v>4999.5</v>
      </c>
      <c r="H124" s="86">
        <f t="shared" si="5"/>
        <v>21000</v>
      </c>
      <c r="I124" s="150">
        <f>CFM!I152</f>
        <v>404535.77037476684</v>
      </c>
      <c r="J124" s="159"/>
      <c r="K124" s="154">
        <f>CFM!O152</f>
        <v>373756.76642625657</v>
      </c>
      <c r="L124" s="155"/>
      <c r="M124" s="154">
        <f>CFM!CJ146</f>
        <v>404535.77037476684</v>
      </c>
      <c r="N124" s="156"/>
      <c r="O124" s="157">
        <f t="shared" si="7"/>
        <v>21.666666666666668</v>
      </c>
      <c r="P124" s="158">
        <f>IF(E124="","",SUM($O$9:O124))</f>
        <v>3542.5</v>
      </c>
      <c r="Q124" s="82"/>
      <c r="R124" s="82"/>
      <c r="S124" s="82"/>
      <c r="T124" s="82"/>
    </row>
    <row r="125" spans="1:20" ht="14.1" customHeight="1" x14ac:dyDescent="0.25">
      <c r="A125" s="91">
        <f t="shared" si="4"/>
        <v>117</v>
      </c>
      <c r="B125" s="162">
        <v>43891</v>
      </c>
      <c r="C125" s="87">
        <f t="shared" si="6"/>
        <v>21000</v>
      </c>
      <c r="D125" s="115"/>
      <c r="E125" s="115">
        <v>8000</v>
      </c>
      <c r="F125" s="115">
        <v>2000.5</v>
      </c>
      <c r="G125" s="115">
        <v>4999.5</v>
      </c>
      <c r="H125" s="86">
        <f t="shared" si="5"/>
        <v>22000</v>
      </c>
      <c r="I125" s="150">
        <f>CFM!I153</f>
        <v>403519.35296454281</v>
      </c>
      <c r="J125" s="159"/>
      <c r="K125" s="154">
        <f>CFM!O153</f>
        <v>372425.56156760873</v>
      </c>
      <c r="L125" s="155"/>
      <c r="M125" s="154">
        <f>CFM!CJ147</f>
        <v>403519.35296454281</v>
      </c>
      <c r="N125" s="156"/>
      <c r="O125" s="157">
        <f t="shared" si="7"/>
        <v>16.25</v>
      </c>
      <c r="P125" s="158">
        <f>IF(E125="","",SUM($O$9:O125))</f>
        <v>3558.75</v>
      </c>
      <c r="Q125" s="82"/>
      <c r="R125" s="82"/>
      <c r="S125" s="82"/>
      <c r="T125" s="82"/>
    </row>
    <row r="126" spans="1:20" ht="14.1" customHeight="1" x14ac:dyDescent="0.25">
      <c r="A126" s="91">
        <f t="shared" si="4"/>
        <v>118</v>
      </c>
      <c r="B126" s="162">
        <v>43922</v>
      </c>
      <c r="C126" s="87">
        <f t="shared" si="6"/>
        <v>22000</v>
      </c>
      <c r="D126" s="115"/>
      <c r="E126" s="115">
        <v>8000</v>
      </c>
      <c r="F126" s="115">
        <v>2000.5</v>
      </c>
      <c r="G126" s="115">
        <v>4999.5</v>
      </c>
      <c r="H126" s="86">
        <f t="shared" si="5"/>
        <v>23000</v>
      </c>
      <c r="I126" s="150">
        <f>CFM!I154</f>
        <v>402499.12398903043</v>
      </c>
      <c r="J126" s="159"/>
      <c r="K126" s="154">
        <f>CFM!O154</f>
        <v>371094.3567089609</v>
      </c>
      <c r="L126" s="155"/>
      <c r="M126" s="154">
        <f>CFM!CJ148</f>
        <v>402499.12398903043</v>
      </c>
      <c r="N126" s="156"/>
      <c r="O126" s="157">
        <f t="shared" si="7"/>
        <v>10.833333333333334</v>
      </c>
      <c r="P126" s="158">
        <f>IF(E126="","",SUM($O$9:O126))</f>
        <v>3569.5833333333335</v>
      </c>
      <c r="Q126" s="82"/>
      <c r="R126" s="82"/>
      <c r="S126" s="82"/>
      <c r="T126" s="82"/>
    </row>
    <row r="127" spans="1:20" ht="14.1" customHeight="1" x14ac:dyDescent="0.25">
      <c r="A127" s="91">
        <f t="shared" si="4"/>
        <v>119</v>
      </c>
      <c r="B127" s="162">
        <v>43952</v>
      </c>
      <c r="C127" s="87">
        <f t="shared" si="6"/>
        <v>23000</v>
      </c>
      <c r="D127" s="115"/>
      <c r="E127" s="115">
        <v>8000</v>
      </c>
      <c r="F127" s="115">
        <v>2000.5</v>
      </c>
      <c r="G127" s="115">
        <v>4999.5</v>
      </c>
      <c r="H127" s="86">
        <f t="shared" si="5"/>
        <v>24000</v>
      </c>
      <c r="I127" s="150">
        <f>CFM!I155</f>
        <v>401475.06915485987</v>
      </c>
      <c r="J127" s="159"/>
      <c r="K127" s="154">
        <f>CFM!O155</f>
        <v>369763.15185031306</v>
      </c>
      <c r="L127" s="155"/>
      <c r="M127" s="154">
        <f>CFM!CJ149</f>
        <v>401475.06915485987</v>
      </c>
      <c r="N127" s="156"/>
      <c r="O127" s="157">
        <f t="shared" si="7"/>
        <v>5.416666666666667</v>
      </c>
      <c r="P127" s="158">
        <f>IF(E127="","",SUM($O$9:O127))</f>
        <v>3575</v>
      </c>
      <c r="Q127" s="82"/>
      <c r="R127" s="82"/>
      <c r="S127" s="82"/>
      <c r="T127" s="82"/>
    </row>
    <row r="128" spans="1:20" ht="14.1" customHeight="1" x14ac:dyDescent="0.25">
      <c r="A128" s="91">
        <f t="shared" si="4"/>
        <v>120</v>
      </c>
      <c r="B128" s="162">
        <v>43983</v>
      </c>
      <c r="C128" s="87">
        <f t="shared" si="6"/>
        <v>24000</v>
      </c>
      <c r="D128" s="115"/>
      <c r="E128" s="115">
        <v>8000</v>
      </c>
      <c r="F128" s="115">
        <v>2000.5</v>
      </c>
      <c r="G128" s="115">
        <v>4999.5</v>
      </c>
      <c r="H128" s="86">
        <f t="shared" si="5"/>
        <v>25000</v>
      </c>
      <c r="I128" s="150">
        <f>CFM!I156</f>
        <v>400447.17411506118</v>
      </c>
      <c r="J128" s="159"/>
      <c r="K128" s="154">
        <f>CFM!O156</f>
        <v>368431.94699166541</v>
      </c>
      <c r="L128" s="155"/>
      <c r="M128" s="154">
        <f>CFM!CJ150</f>
        <v>400447.17411506118</v>
      </c>
      <c r="N128" s="156"/>
      <c r="O128" s="157">
        <f t="shared" si="7"/>
        <v>0</v>
      </c>
      <c r="P128" s="158">
        <f>IF(E128="","",SUM($O$9:O128))</f>
        <v>3575</v>
      </c>
      <c r="Q128" s="82"/>
      <c r="R128" s="82"/>
      <c r="S128" s="82"/>
      <c r="T128" s="82"/>
    </row>
    <row r="129" spans="1:20" ht="14.1" customHeight="1" x14ac:dyDescent="0.25">
      <c r="A129" s="91">
        <f t="shared" si="4"/>
        <v>121</v>
      </c>
      <c r="B129" s="162">
        <v>44013</v>
      </c>
      <c r="C129" s="87">
        <f t="shared" si="6"/>
        <v>25000</v>
      </c>
      <c r="D129" s="115">
        <v>12000</v>
      </c>
      <c r="E129" s="115">
        <v>8000</v>
      </c>
      <c r="F129" s="115">
        <v>2000.5</v>
      </c>
      <c r="G129" s="115">
        <v>4999.5</v>
      </c>
      <c r="H129" s="86">
        <f t="shared" si="5"/>
        <v>14000</v>
      </c>
      <c r="I129" s="150">
        <f>CFM!I157</f>
        <v>399415.42446886323</v>
      </c>
      <c r="J129" s="159"/>
      <c r="K129" s="154">
        <f>CFM!O157</f>
        <v>367039.50640969322</v>
      </c>
      <c r="L129" s="155"/>
      <c r="M129" s="154">
        <f>CFM!CJ151</f>
        <v>399415.42446886323</v>
      </c>
      <c r="N129" s="156"/>
      <c r="O129" s="157">
        <f t="shared" si="7"/>
        <v>59.583333333333336</v>
      </c>
      <c r="P129" s="158">
        <f>IF(E129="","",SUM($O$9:O129))</f>
        <v>3634.5833333333335</v>
      </c>
      <c r="Q129" s="82"/>
      <c r="R129" s="82"/>
      <c r="S129" s="82"/>
      <c r="T129" s="82"/>
    </row>
    <row r="130" spans="1:20" ht="14.1" customHeight="1" x14ac:dyDescent="0.25">
      <c r="A130" s="91">
        <f t="shared" si="4"/>
        <v>122</v>
      </c>
      <c r="B130" s="162">
        <v>44044</v>
      </c>
      <c r="C130" s="87">
        <f t="shared" si="6"/>
        <v>14000</v>
      </c>
      <c r="D130" s="115"/>
      <c r="E130" s="115">
        <v>8000</v>
      </c>
      <c r="F130" s="115">
        <v>2000.5</v>
      </c>
      <c r="G130" s="115">
        <v>4999.5</v>
      </c>
      <c r="H130" s="86">
        <f t="shared" si="5"/>
        <v>15000</v>
      </c>
      <c r="I130" s="150">
        <f>CFM!I158</f>
        <v>398379.80576149205</v>
      </c>
      <c r="J130" s="159"/>
      <c r="K130" s="154">
        <f>CFM!O158</f>
        <v>365647.06582772103</v>
      </c>
      <c r="L130" s="155"/>
      <c r="M130" s="154">
        <f>CFM!CJ152</f>
        <v>398379.80576149205</v>
      </c>
      <c r="N130" s="156"/>
      <c r="O130" s="157">
        <f t="shared" si="7"/>
        <v>54.166666666666664</v>
      </c>
      <c r="P130" s="158">
        <f>IF(E130="","",SUM($O$9:O130))</f>
        <v>3688.75</v>
      </c>
      <c r="Q130" s="82"/>
      <c r="R130" s="82"/>
      <c r="S130" s="82"/>
      <c r="T130" s="82"/>
    </row>
    <row r="131" spans="1:20" ht="14.1" customHeight="1" x14ac:dyDescent="0.25">
      <c r="A131" s="91">
        <f t="shared" si="4"/>
        <v>123</v>
      </c>
      <c r="B131" s="162">
        <v>44075</v>
      </c>
      <c r="C131" s="87">
        <f t="shared" si="6"/>
        <v>15000</v>
      </c>
      <c r="D131" s="115"/>
      <c r="E131" s="115">
        <v>8000</v>
      </c>
      <c r="F131" s="115">
        <v>2000.5</v>
      </c>
      <c r="G131" s="115">
        <v>4999.5</v>
      </c>
      <c r="H131" s="86">
        <f t="shared" si="5"/>
        <v>16000</v>
      </c>
      <c r="I131" s="150">
        <f>CFM!I159</f>
        <v>397340.30348396825</v>
      </c>
      <c r="J131" s="159"/>
      <c r="K131" s="154">
        <f>CFM!O159</f>
        <v>364254.62524574884</v>
      </c>
      <c r="L131" s="155"/>
      <c r="M131" s="154">
        <f>CFM!CJ153</f>
        <v>397340.30348396825</v>
      </c>
      <c r="N131" s="156"/>
      <c r="O131" s="157">
        <f t="shared" si="7"/>
        <v>48.75</v>
      </c>
      <c r="P131" s="158">
        <f>IF(E131="","",SUM($O$9:O131))</f>
        <v>3737.5</v>
      </c>
      <c r="Q131" s="82"/>
      <c r="R131" s="82"/>
      <c r="S131" s="82"/>
      <c r="T131" s="82"/>
    </row>
    <row r="132" spans="1:20" ht="14.1" customHeight="1" x14ac:dyDescent="0.25">
      <c r="A132" s="91">
        <f t="shared" si="4"/>
        <v>124</v>
      </c>
      <c r="B132" s="162">
        <v>44105</v>
      </c>
      <c r="C132" s="87">
        <f t="shared" si="6"/>
        <v>16000</v>
      </c>
      <c r="D132" s="115"/>
      <c r="E132" s="115">
        <v>8000</v>
      </c>
      <c r="F132" s="115">
        <v>2000.5</v>
      </c>
      <c r="G132" s="115">
        <v>4999.5</v>
      </c>
      <c r="H132" s="86">
        <f t="shared" si="5"/>
        <v>17000</v>
      </c>
      <c r="I132" s="150">
        <f>CFM!I160</f>
        <v>396296.90307290375</v>
      </c>
      <c r="J132" s="159"/>
      <c r="K132" s="154">
        <f>CFM!O160</f>
        <v>362862.18466377666</v>
      </c>
      <c r="L132" s="155"/>
      <c r="M132" s="154">
        <f>CFM!CJ154</f>
        <v>396296.90307290375</v>
      </c>
      <c r="N132" s="156"/>
      <c r="O132" s="157">
        <f t="shared" si="7"/>
        <v>43.333333333333336</v>
      </c>
      <c r="P132" s="158">
        <f>IF(E132="","",SUM($O$9:O132))</f>
        <v>3780.8333333333335</v>
      </c>
      <c r="Q132" s="82"/>
      <c r="R132" s="82"/>
      <c r="S132" s="82"/>
      <c r="T132" s="82"/>
    </row>
    <row r="133" spans="1:20" ht="14.1" customHeight="1" x14ac:dyDescent="0.25">
      <c r="A133" s="91">
        <f t="shared" si="4"/>
        <v>125</v>
      </c>
      <c r="B133" s="162">
        <v>44136</v>
      </c>
      <c r="C133" s="87">
        <f t="shared" si="6"/>
        <v>17000</v>
      </c>
      <c r="D133" s="115"/>
      <c r="E133" s="115">
        <v>8000</v>
      </c>
      <c r="F133" s="115">
        <v>2000.5</v>
      </c>
      <c r="G133" s="115">
        <v>4999.5</v>
      </c>
      <c r="H133" s="86">
        <f t="shared" si="5"/>
        <v>18000</v>
      </c>
      <c r="I133" s="150">
        <f>CFM!I161</f>
        <v>395249.58991029771</v>
      </c>
      <c r="J133" s="159"/>
      <c r="K133" s="154">
        <f>CFM!O161</f>
        <v>361469.74408180447</v>
      </c>
      <c r="L133" s="155"/>
      <c r="M133" s="154">
        <f>CFM!CJ155</f>
        <v>395249.58991029771</v>
      </c>
      <c r="N133" s="156"/>
      <c r="O133" s="157">
        <f t="shared" si="7"/>
        <v>37.916666666666664</v>
      </c>
      <c r="P133" s="158">
        <f>IF(E133="","",SUM($O$9:O133))</f>
        <v>3818.75</v>
      </c>
      <c r="Q133" s="82"/>
      <c r="R133" s="82"/>
      <c r="S133" s="82"/>
      <c r="T133" s="82"/>
    </row>
    <row r="134" spans="1:20" ht="14.1" customHeight="1" x14ac:dyDescent="0.25">
      <c r="A134" s="91">
        <f t="shared" si="4"/>
        <v>126</v>
      </c>
      <c r="B134" s="162">
        <v>44166</v>
      </c>
      <c r="C134" s="87">
        <f t="shared" si="6"/>
        <v>18000</v>
      </c>
      <c r="D134" s="115"/>
      <c r="E134" s="115">
        <v>8000</v>
      </c>
      <c r="F134" s="115">
        <v>2000.5</v>
      </c>
      <c r="G134" s="115">
        <v>4999.5</v>
      </c>
      <c r="H134" s="86">
        <f t="shared" si="5"/>
        <v>19000</v>
      </c>
      <c r="I134" s="150">
        <f>CFM!I162</f>
        <v>394198.3493233319</v>
      </c>
      <c r="J134" s="159"/>
      <c r="K134" s="154">
        <f>CFM!O162</f>
        <v>360077.30349983228</v>
      </c>
      <c r="L134" s="155"/>
      <c r="M134" s="154">
        <f>CFM!CJ156</f>
        <v>394198.3493233319</v>
      </c>
      <c r="N134" s="156"/>
      <c r="O134" s="157">
        <f t="shared" si="7"/>
        <v>32.5</v>
      </c>
      <c r="P134" s="158">
        <f>IF(E134="","",SUM($O$9:O134))</f>
        <v>3851.25</v>
      </c>
      <c r="Q134" s="82"/>
      <c r="R134" s="82"/>
      <c r="S134" s="82"/>
      <c r="T134" s="82"/>
    </row>
    <row r="135" spans="1:20" ht="14.1" customHeight="1" x14ac:dyDescent="0.25">
      <c r="A135" s="91">
        <f t="shared" si="4"/>
        <v>127</v>
      </c>
      <c r="B135" s="161">
        <v>44197</v>
      </c>
      <c r="C135" s="87">
        <f t="shared" si="6"/>
        <v>19000</v>
      </c>
      <c r="D135" s="115"/>
      <c r="E135" s="115">
        <v>8000</v>
      </c>
      <c r="F135" s="115">
        <v>2000.5</v>
      </c>
      <c r="G135" s="115">
        <v>4999.5</v>
      </c>
      <c r="H135" s="86">
        <f t="shared" si="5"/>
        <v>20000</v>
      </c>
      <c r="I135" s="150">
        <f>CFM!I163</f>
        <v>393143.16658416501</v>
      </c>
      <c r="J135" s="159"/>
      <c r="K135" s="154">
        <f>CFM!O163</f>
        <v>358684.8629178601</v>
      </c>
      <c r="L135" s="155"/>
      <c r="M135" s="154">
        <f>CFM!CJ157</f>
        <v>393143.16658416501</v>
      </c>
      <c r="N135" s="156"/>
      <c r="O135" s="157">
        <f t="shared" si="7"/>
        <v>27.083333333333332</v>
      </c>
      <c r="P135" s="158">
        <f>IF(E135="","",SUM($O$9:O135))</f>
        <v>3878.3333333333335</v>
      </c>
      <c r="Q135" s="82"/>
      <c r="R135" s="82"/>
      <c r="S135" s="82"/>
      <c r="T135" s="82"/>
    </row>
    <row r="136" spans="1:20" ht="14.1" customHeight="1" x14ac:dyDescent="0.25">
      <c r="A136" s="91">
        <f t="shared" si="4"/>
        <v>128</v>
      </c>
      <c r="B136" s="161">
        <v>44228</v>
      </c>
      <c r="C136" s="87">
        <f t="shared" si="6"/>
        <v>20000</v>
      </c>
      <c r="D136" s="115"/>
      <c r="E136" s="115">
        <v>8000</v>
      </c>
      <c r="F136" s="115">
        <v>2000.5</v>
      </c>
      <c r="G136" s="115">
        <v>4999.5</v>
      </c>
      <c r="H136" s="86">
        <f t="shared" si="5"/>
        <v>21000</v>
      </c>
      <c r="I136" s="150">
        <f>CFM!I164</f>
        <v>392084.02690972621</v>
      </c>
      <c r="J136" s="159"/>
      <c r="K136" s="154">
        <f>CFM!O164</f>
        <v>357292.42233588791</v>
      </c>
      <c r="L136" s="155"/>
      <c r="M136" s="154">
        <f>CFM!CJ158</f>
        <v>392084.02690972621</v>
      </c>
      <c r="N136" s="156"/>
      <c r="O136" s="157">
        <f t="shared" si="7"/>
        <v>21.666666666666668</v>
      </c>
      <c r="P136" s="158">
        <f>IF(E136="","",SUM($O$9:O136))</f>
        <v>3900</v>
      </c>
      <c r="Q136" s="82"/>
      <c r="R136" s="82"/>
      <c r="S136" s="82"/>
      <c r="T136" s="82"/>
    </row>
    <row r="137" spans="1:20" ht="14.1" customHeight="1" x14ac:dyDescent="0.25">
      <c r="A137" s="91">
        <f t="shared" si="4"/>
        <v>129</v>
      </c>
      <c r="B137" s="162">
        <v>44256</v>
      </c>
      <c r="C137" s="87">
        <f t="shared" si="6"/>
        <v>21000</v>
      </c>
      <c r="D137" s="115"/>
      <c r="E137" s="115">
        <v>8000</v>
      </c>
      <c r="F137" s="115">
        <v>2000.5</v>
      </c>
      <c r="G137" s="115">
        <v>4999.5</v>
      </c>
      <c r="H137" s="86">
        <f t="shared" si="5"/>
        <v>22000</v>
      </c>
      <c r="I137" s="150">
        <f>CFM!I165</f>
        <v>391020.91546150827</v>
      </c>
      <c r="J137" s="159"/>
      <c r="K137" s="154">
        <f>CFM!O165</f>
        <v>355899.98175391572</v>
      </c>
      <c r="L137" s="155"/>
      <c r="M137" s="154">
        <f>CFM!CJ159</f>
        <v>391020.91546150827</v>
      </c>
      <c r="N137" s="156"/>
      <c r="O137" s="157">
        <f t="shared" si="7"/>
        <v>16.25</v>
      </c>
      <c r="P137" s="158">
        <f>IF(E137="","",SUM($O$9:O137))</f>
        <v>3916.25</v>
      </c>
      <c r="Q137" s="82"/>
      <c r="R137" s="82"/>
      <c r="S137" s="82"/>
      <c r="T137" s="82"/>
    </row>
    <row r="138" spans="1:20" ht="14.1" customHeight="1" x14ac:dyDescent="0.25">
      <c r="A138" s="91">
        <f t="shared" ref="A138:A201" si="8">A137+1</f>
        <v>130</v>
      </c>
      <c r="B138" s="162">
        <v>44287</v>
      </c>
      <c r="C138" s="87">
        <f t="shared" si="6"/>
        <v>22000</v>
      </c>
      <c r="D138" s="115"/>
      <c r="E138" s="115">
        <v>8000</v>
      </c>
      <c r="F138" s="115">
        <v>2000.5</v>
      </c>
      <c r="G138" s="115">
        <v>4999.5</v>
      </c>
      <c r="H138" s="86">
        <f t="shared" ref="H138:H201" si="9">IF(C138-D138+E138-F138-G138&gt;$C$9,$C$9,C138-D138+E138-F138-G138)</f>
        <v>23000</v>
      </c>
      <c r="I138" s="150">
        <f>CFM!I166</f>
        <v>389953.81734535954</v>
      </c>
      <c r="J138" s="159"/>
      <c r="K138" s="154">
        <f>CFM!O166</f>
        <v>354507.54117194354</v>
      </c>
      <c r="L138" s="155"/>
      <c r="M138" s="154">
        <f>CFM!CJ160</f>
        <v>389953.81734535954</v>
      </c>
      <c r="N138" s="156"/>
      <c r="O138" s="157">
        <f t="shared" si="7"/>
        <v>10.833333333333334</v>
      </c>
      <c r="P138" s="158">
        <f>IF(E138="","",SUM($O$9:O138))</f>
        <v>3927.0833333333335</v>
      </c>
      <c r="Q138" s="82"/>
      <c r="R138" s="82"/>
      <c r="S138" s="82"/>
      <c r="T138" s="82"/>
    </row>
    <row r="139" spans="1:20" ht="14.1" customHeight="1" x14ac:dyDescent="0.25">
      <c r="A139" s="91">
        <f t="shared" si="8"/>
        <v>131</v>
      </c>
      <c r="B139" s="162">
        <v>44317</v>
      </c>
      <c r="C139" s="87">
        <f t="shared" ref="C139:C202" si="10">H138</f>
        <v>23000</v>
      </c>
      <c r="D139" s="115"/>
      <c r="E139" s="115">
        <v>8000</v>
      </c>
      <c r="F139" s="115">
        <v>2000.5</v>
      </c>
      <c r="G139" s="115">
        <v>4999.5</v>
      </c>
      <c r="H139" s="86">
        <f t="shared" si="9"/>
        <v>24000</v>
      </c>
      <c r="I139" s="150">
        <f>CFM!I167</f>
        <v>388882.71761127521</v>
      </c>
      <c r="J139" s="159"/>
      <c r="K139" s="154">
        <f>CFM!O167</f>
        <v>353115.10058997135</v>
      </c>
      <c r="L139" s="155"/>
      <c r="M139" s="154">
        <f>CFM!CJ161</f>
        <v>388882.71761127521</v>
      </c>
      <c r="N139" s="156"/>
      <c r="O139" s="157">
        <f t="shared" ref="O139:O202" si="11">IF($C$9&lt;H139,0,($C$9-H139)*($O$8*0.01)*30)/360</f>
        <v>5.416666666666667</v>
      </c>
      <c r="P139" s="158">
        <f>IF(E139="","",SUM($O$9:O139))</f>
        <v>3932.5</v>
      </c>
      <c r="Q139" s="82"/>
      <c r="R139" s="82"/>
      <c r="S139" s="82"/>
      <c r="T139" s="82"/>
    </row>
    <row r="140" spans="1:20" ht="14.1" customHeight="1" x14ac:dyDescent="0.25">
      <c r="A140" s="91">
        <f t="shared" si="8"/>
        <v>132</v>
      </c>
      <c r="B140" s="162">
        <v>44348</v>
      </c>
      <c r="C140" s="87">
        <f t="shared" si="10"/>
        <v>24000</v>
      </c>
      <c r="D140" s="115"/>
      <c r="E140" s="115">
        <v>8000</v>
      </c>
      <c r="F140" s="115">
        <v>2000.5</v>
      </c>
      <c r="G140" s="115">
        <v>4999.5</v>
      </c>
      <c r="H140" s="86">
        <f t="shared" si="9"/>
        <v>25000</v>
      </c>
      <c r="I140" s="150">
        <f>CFM!I168</f>
        <v>387807.6012531881</v>
      </c>
      <c r="J140" s="159"/>
      <c r="K140" s="154">
        <f>CFM!O168</f>
        <v>351722.66000799893</v>
      </c>
      <c r="L140" s="155"/>
      <c r="M140" s="154">
        <f>CFM!CJ162</f>
        <v>387807.6012531881</v>
      </c>
      <c r="N140" s="156"/>
      <c r="O140" s="157">
        <f t="shared" si="11"/>
        <v>0</v>
      </c>
      <c r="P140" s="158">
        <f>IF(E140="","",SUM($O$9:O140))</f>
        <v>3932.5</v>
      </c>
      <c r="Q140" s="82"/>
      <c r="R140" s="82"/>
      <c r="S140" s="82"/>
      <c r="T140" s="82"/>
    </row>
    <row r="141" spans="1:20" ht="14.1" customHeight="1" x14ac:dyDescent="0.25">
      <c r="A141" s="91">
        <f t="shared" si="8"/>
        <v>133</v>
      </c>
      <c r="B141" s="162">
        <v>44378</v>
      </c>
      <c r="C141" s="87">
        <f t="shared" si="10"/>
        <v>25000</v>
      </c>
      <c r="D141" s="115">
        <v>12000</v>
      </c>
      <c r="E141" s="115">
        <v>8000</v>
      </c>
      <c r="F141" s="115">
        <v>2000.5</v>
      </c>
      <c r="G141" s="115">
        <v>4999.5</v>
      </c>
      <c r="H141" s="86">
        <f t="shared" si="9"/>
        <v>14000</v>
      </c>
      <c r="I141" s="150">
        <f>CFM!I169</f>
        <v>386728.45320875815</v>
      </c>
      <c r="J141" s="159"/>
      <c r="K141" s="154">
        <f>CFM!O169</f>
        <v>350266.16684563732</v>
      </c>
      <c r="L141" s="155"/>
      <c r="M141" s="154">
        <f>CFM!CJ163</f>
        <v>386728.45320875815</v>
      </c>
      <c r="N141" s="156"/>
      <c r="O141" s="157">
        <f t="shared" si="11"/>
        <v>59.583333333333336</v>
      </c>
      <c r="P141" s="158">
        <f>IF(E141="","",SUM($O$9:O141))</f>
        <v>3992.0833333333335</v>
      </c>
      <c r="Q141" s="82"/>
      <c r="R141" s="82"/>
      <c r="S141" s="82"/>
      <c r="T141" s="82"/>
    </row>
    <row r="142" spans="1:20" ht="14.1" customHeight="1" x14ac:dyDescent="0.25">
      <c r="A142" s="91">
        <f t="shared" si="8"/>
        <v>134</v>
      </c>
      <c r="B142" s="162">
        <v>44409</v>
      </c>
      <c r="C142" s="87">
        <f t="shared" si="10"/>
        <v>14000</v>
      </c>
      <c r="D142" s="115"/>
      <c r="E142" s="115">
        <v>8000</v>
      </c>
      <c r="F142" s="115">
        <v>2000.5</v>
      </c>
      <c r="G142" s="115">
        <v>4999.5</v>
      </c>
      <c r="H142" s="86">
        <f t="shared" si="9"/>
        <v>15000</v>
      </c>
      <c r="I142" s="150">
        <f>CFM!I170</f>
        <v>385645.25835916161</v>
      </c>
      <c r="J142" s="159"/>
      <c r="K142" s="154">
        <f>CFM!O170</f>
        <v>348809.6736832757</v>
      </c>
      <c r="L142" s="155"/>
      <c r="M142" s="154">
        <f>CFM!CJ164</f>
        <v>385645.25835916161</v>
      </c>
      <c r="N142" s="156"/>
      <c r="O142" s="157">
        <f t="shared" si="11"/>
        <v>54.166666666666664</v>
      </c>
      <c r="P142" s="158">
        <f>IF(E142="","",SUM($O$9:O142))</f>
        <v>4046.25</v>
      </c>
      <c r="Q142" s="82"/>
      <c r="R142" s="82"/>
      <c r="S142" s="82"/>
      <c r="T142" s="82"/>
    </row>
    <row r="143" spans="1:20" ht="14.1" customHeight="1" x14ac:dyDescent="0.25">
      <c r="A143" s="91">
        <f t="shared" si="8"/>
        <v>135</v>
      </c>
      <c r="B143" s="162">
        <v>44440</v>
      </c>
      <c r="C143" s="87">
        <f t="shared" si="10"/>
        <v>15000</v>
      </c>
      <c r="D143" s="115"/>
      <c r="E143" s="115">
        <v>8000</v>
      </c>
      <c r="F143" s="115">
        <v>2000.5</v>
      </c>
      <c r="G143" s="115">
        <v>4999.5</v>
      </c>
      <c r="H143" s="86">
        <f t="shared" si="9"/>
        <v>16000</v>
      </c>
      <c r="I143" s="150">
        <f>CFM!I171</f>
        <v>384558.00152887905</v>
      </c>
      <c r="J143" s="159"/>
      <c r="K143" s="154">
        <f>CFM!O171</f>
        <v>347353.18052091409</v>
      </c>
      <c r="L143" s="155"/>
      <c r="M143" s="154">
        <f>CFM!CJ165</f>
        <v>384558.00152887905</v>
      </c>
      <c r="N143" s="156"/>
      <c r="O143" s="157">
        <f t="shared" si="11"/>
        <v>48.75</v>
      </c>
      <c r="P143" s="158">
        <f>IF(E143="","",SUM($O$9:O143))</f>
        <v>4095</v>
      </c>
      <c r="Q143" s="82"/>
      <c r="R143" s="82"/>
      <c r="S143" s="82"/>
      <c r="T143" s="82"/>
    </row>
    <row r="144" spans="1:20" ht="14.1" customHeight="1" x14ac:dyDescent="0.25">
      <c r="A144" s="91">
        <f t="shared" si="8"/>
        <v>136</v>
      </c>
      <c r="B144" s="162">
        <v>44470</v>
      </c>
      <c r="C144" s="87">
        <f t="shared" si="10"/>
        <v>16000</v>
      </c>
      <c r="D144" s="115"/>
      <c r="E144" s="115">
        <v>8000</v>
      </c>
      <c r="F144" s="115">
        <v>2000.5</v>
      </c>
      <c r="G144" s="115">
        <v>4999.5</v>
      </c>
      <c r="H144" s="86">
        <f t="shared" si="9"/>
        <v>17000</v>
      </c>
      <c r="I144" s="150">
        <f>CFM!I172</f>
        <v>383466.66748548293</v>
      </c>
      <c r="J144" s="159"/>
      <c r="K144" s="154">
        <f>CFM!O172</f>
        <v>345896.68735855247</v>
      </c>
      <c r="L144" s="155"/>
      <c r="M144" s="154">
        <f>CFM!CJ166</f>
        <v>383466.66748548293</v>
      </c>
      <c r="N144" s="156"/>
      <c r="O144" s="157">
        <f t="shared" si="11"/>
        <v>43.333333333333336</v>
      </c>
      <c r="P144" s="158">
        <f>IF(E144="","",SUM($O$9:O144))</f>
        <v>4138.333333333333</v>
      </c>
      <c r="Q144" s="82"/>
      <c r="R144" s="82"/>
      <c r="S144" s="82"/>
      <c r="T144" s="82"/>
    </row>
    <row r="145" spans="1:20" ht="14.1" customHeight="1" x14ac:dyDescent="0.25">
      <c r="A145" s="91">
        <f t="shared" si="8"/>
        <v>137</v>
      </c>
      <c r="B145" s="162">
        <v>44501</v>
      </c>
      <c r="C145" s="87">
        <f t="shared" si="10"/>
        <v>17000</v>
      </c>
      <c r="D145" s="115"/>
      <c r="E145" s="115">
        <v>8000</v>
      </c>
      <c r="F145" s="115">
        <v>2000.5</v>
      </c>
      <c r="G145" s="115">
        <v>4999.5</v>
      </c>
      <c r="H145" s="86">
        <f t="shared" si="9"/>
        <v>18000</v>
      </c>
      <c r="I145" s="150">
        <f>CFM!I173</f>
        <v>382371.24093942408</v>
      </c>
      <c r="J145" s="159"/>
      <c r="K145" s="154">
        <f>CFM!O173</f>
        <v>344440.19419619086</v>
      </c>
      <c r="L145" s="155"/>
      <c r="M145" s="154">
        <f>CFM!CJ167</f>
        <v>382371.24093942408</v>
      </c>
      <c r="N145" s="156"/>
      <c r="O145" s="157">
        <f t="shared" si="11"/>
        <v>37.916666666666664</v>
      </c>
      <c r="P145" s="158">
        <f>IF(E145="","",SUM($O$9:O145))</f>
        <v>4176.25</v>
      </c>
      <c r="Q145" s="82"/>
      <c r="R145" s="82"/>
      <c r="S145" s="82"/>
      <c r="T145" s="82"/>
    </row>
    <row r="146" spans="1:20" ht="14.1" customHeight="1" x14ac:dyDescent="0.25">
      <c r="A146" s="91">
        <f t="shared" si="8"/>
        <v>138</v>
      </c>
      <c r="B146" s="162">
        <v>44531</v>
      </c>
      <c r="C146" s="87">
        <f t="shared" si="10"/>
        <v>18000</v>
      </c>
      <c r="D146" s="115"/>
      <c r="E146" s="115">
        <v>8000</v>
      </c>
      <c r="F146" s="115">
        <v>2000.5</v>
      </c>
      <c r="G146" s="115">
        <v>4999.5</v>
      </c>
      <c r="H146" s="86">
        <f t="shared" si="9"/>
        <v>19000</v>
      </c>
      <c r="I146" s="150">
        <f>CFM!I174</f>
        <v>381271.70654381753</v>
      </c>
      <c r="J146" s="159"/>
      <c r="K146" s="154">
        <f>CFM!O174</f>
        <v>342983.70103382925</v>
      </c>
      <c r="L146" s="155"/>
      <c r="M146" s="154">
        <f>CFM!CJ168</f>
        <v>381271.70654381753</v>
      </c>
      <c r="N146" s="156"/>
      <c r="O146" s="157">
        <f t="shared" si="11"/>
        <v>32.5</v>
      </c>
      <c r="P146" s="158">
        <f>IF(E146="","",SUM($O$9:O146))</f>
        <v>4208.75</v>
      </c>
      <c r="Q146" s="82"/>
      <c r="R146" s="82"/>
      <c r="S146" s="82"/>
      <c r="T146" s="82"/>
    </row>
    <row r="147" spans="1:20" ht="14.1" customHeight="1" x14ac:dyDescent="0.25">
      <c r="A147" s="91">
        <f t="shared" si="8"/>
        <v>139</v>
      </c>
      <c r="B147" s="161">
        <v>44562</v>
      </c>
      <c r="C147" s="87">
        <f t="shared" si="10"/>
        <v>19000</v>
      </c>
      <c r="D147" s="115"/>
      <c r="E147" s="115">
        <v>8000</v>
      </c>
      <c r="F147" s="115">
        <v>2000.5</v>
      </c>
      <c r="G147" s="115">
        <v>4999.5</v>
      </c>
      <c r="H147" s="86">
        <f t="shared" si="9"/>
        <v>20000</v>
      </c>
      <c r="I147" s="150">
        <f>CFM!I175</f>
        <v>380168.04889422742</v>
      </c>
      <c r="J147" s="159"/>
      <c r="K147" s="154">
        <f>CFM!O175</f>
        <v>341527.20787146763</v>
      </c>
      <c r="L147" s="155"/>
      <c r="M147" s="154">
        <f>CFM!CJ169</f>
        <v>380168.04889422742</v>
      </c>
      <c r="N147" s="156"/>
      <c r="O147" s="157">
        <f t="shared" si="11"/>
        <v>27.083333333333332</v>
      </c>
      <c r="P147" s="158">
        <f>IF(E147="","",SUM($O$9:O147))</f>
        <v>4235.833333333333</v>
      </c>
      <c r="Q147" s="82"/>
      <c r="R147" s="82"/>
      <c r="S147" s="82"/>
      <c r="T147" s="82"/>
    </row>
    <row r="148" spans="1:20" ht="14.1" customHeight="1" x14ac:dyDescent="0.25">
      <c r="A148" s="91">
        <f t="shared" si="8"/>
        <v>140</v>
      </c>
      <c r="B148" s="161">
        <v>44593</v>
      </c>
      <c r="C148" s="87">
        <f t="shared" si="10"/>
        <v>20000</v>
      </c>
      <c r="D148" s="115"/>
      <c r="E148" s="115">
        <v>8000</v>
      </c>
      <c r="F148" s="115">
        <v>2000.5</v>
      </c>
      <c r="G148" s="115">
        <v>4999.5</v>
      </c>
      <c r="H148" s="86">
        <f t="shared" si="9"/>
        <v>21000</v>
      </c>
      <c r="I148" s="150">
        <f>CFM!I176</f>
        <v>379060.25252845138</v>
      </c>
      <c r="J148" s="159"/>
      <c r="K148" s="154">
        <f>CFM!O176</f>
        <v>340070.71470910602</v>
      </c>
      <c r="L148" s="155"/>
      <c r="M148" s="154">
        <f>CFM!CJ170</f>
        <v>379060.25252845138</v>
      </c>
      <c r="N148" s="156"/>
      <c r="O148" s="157">
        <f t="shared" si="11"/>
        <v>21.666666666666668</v>
      </c>
      <c r="P148" s="158">
        <f>IF(E148="","",SUM($O$9:O148))</f>
        <v>4257.5</v>
      </c>
      <c r="Q148" s="82"/>
      <c r="R148" s="82"/>
      <c r="S148" s="82"/>
      <c r="T148" s="82"/>
    </row>
    <row r="149" spans="1:20" ht="14.1" customHeight="1" x14ac:dyDescent="0.25">
      <c r="A149" s="91">
        <f t="shared" si="8"/>
        <v>141</v>
      </c>
      <c r="B149" s="162">
        <v>44621</v>
      </c>
      <c r="C149" s="87">
        <f t="shared" si="10"/>
        <v>21000</v>
      </c>
      <c r="D149" s="115"/>
      <c r="E149" s="115">
        <v>8000</v>
      </c>
      <c r="F149" s="115">
        <v>2000.5</v>
      </c>
      <c r="G149" s="115">
        <v>4999.5</v>
      </c>
      <c r="H149" s="86">
        <f t="shared" si="9"/>
        <v>22000</v>
      </c>
      <c r="I149" s="150">
        <f>CFM!I177</f>
        <v>377948.30192630365</v>
      </c>
      <c r="J149" s="159"/>
      <c r="K149" s="154">
        <f>CFM!O177</f>
        <v>338614.2215467444</v>
      </c>
      <c r="L149" s="155"/>
      <c r="M149" s="154">
        <f>CFM!CJ171</f>
        <v>377948.30192630365</v>
      </c>
      <c r="N149" s="156"/>
      <c r="O149" s="157">
        <f t="shared" si="11"/>
        <v>16.25</v>
      </c>
      <c r="P149" s="158">
        <f>IF(E149="","",SUM($O$9:O149))</f>
        <v>4273.75</v>
      </c>
      <c r="Q149" s="82"/>
      <c r="R149" s="82"/>
      <c r="S149" s="82"/>
      <c r="T149" s="82"/>
    </row>
    <row r="150" spans="1:20" ht="14.1" customHeight="1" x14ac:dyDescent="0.25">
      <c r="A150" s="91">
        <f t="shared" si="8"/>
        <v>142</v>
      </c>
      <c r="B150" s="162">
        <v>44652</v>
      </c>
      <c r="C150" s="87">
        <f t="shared" si="10"/>
        <v>22000</v>
      </c>
      <c r="D150" s="115"/>
      <c r="E150" s="115">
        <v>8000</v>
      </c>
      <c r="F150" s="115">
        <v>2000.5</v>
      </c>
      <c r="G150" s="115">
        <v>4999.5</v>
      </c>
      <c r="H150" s="86">
        <f t="shared" si="9"/>
        <v>23000</v>
      </c>
      <c r="I150" s="150">
        <f>CFM!I178</f>
        <v>376832.18150939787</v>
      </c>
      <c r="J150" s="159"/>
      <c r="K150" s="154">
        <f>CFM!O178</f>
        <v>337157.72838438279</v>
      </c>
      <c r="L150" s="155"/>
      <c r="M150" s="154">
        <f>CFM!CJ172</f>
        <v>376832.18150939787</v>
      </c>
      <c r="N150" s="156"/>
      <c r="O150" s="157">
        <f t="shared" si="11"/>
        <v>10.833333333333334</v>
      </c>
      <c r="P150" s="158">
        <f>IF(E150="","",SUM($O$9:O150))</f>
        <v>4284.583333333333</v>
      </c>
      <c r="Q150" s="82"/>
      <c r="R150" s="82"/>
      <c r="S150" s="82"/>
      <c r="T150" s="82"/>
    </row>
    <row r="151" spans="1:20" ht="14.1" customHeight="1" x14ac:dyDescent="0.25">
      <c r="A151" s="91">
        <f t="shared" si="8"/>
        <v>143</v>
      </c>
      <c r="B151" s="162">
        <v>44682</v>
      </c>
      <c r="C151" s="87">
        <f t="shared" si="10"/>
        <v>23000</v>
      </c>
      <c r="D151" s="115"/>
      <c r="E151" s="115">
        <v>8000</v>
      </c>
      <c r="F151" s="115">
        <v>2000.5</v>
      </c>
      <c r="G151" s="115">
        <v>4999.5</v>
      </c>
      <c r="H151" s="86">
        <f t="shared" si="9"/>
        <v>24000</v>
      </c>
      <c r="I151" s="150">
        <f>CFM!I179</f>
        <v>375711.87564092869</v>
      </c>
      <c r="J151" s="159"/>
      <c r="K151" s="154">
        <f>CFM!O179</f>
        <v>335701.23522202118</v>
      </c>
      <c r="L151" s="155"/>
      <c r="M151" s="154">
        <f>CFM!CJ173</f>
        <v>375711.87564092869</v>
      </c>
      <c r="N151" s="156"/>
      <c r="O151" s="157">
        <f t="shared" si="11"/>
        <v>5.416666666666667</v>
      </c>
      <c r="P151" s="158">
        <f>IF(E151="","",SUM($O$9:O151))</f>
        <v>4290</v>
      </c>
      <c r="Q151" s="82"/>
      <c r="R151" s="82"/>
      <c r="S151" s="82"/>
      <c r="T151" s="82"/>
    </row>
    <row r="152" spans="1:20" ht="14.1" customHeight="1" x14ac:dyDescent="0.25">
      <c r="A152" s="91">
        <f t="shared" si="8"/>
        <v>144</v>
      </c>
      <c r="B152" s="162">
        <v>44713</v>
      </c>
      <c r="C152" s="87">
        <f t="shared" si="10"/>
        <v>24000</v>
      </c>
      <c r="D152" s="115"/>
      <c r="E152" s="115">
        <v>8000</v>
      </c>
      <c r="F152" s="115">
        <v>2000.5</v>
      </c>
      <c r="G152" s="115">
        <v>4999.5</v>
      </c>
      <c r="H152" s="86">
        <f t="shared" si="9"/>
        <v>25000</v>
      </c>
      <c r="I152" s="150">
        <f>CFM!I180</f>
        <v>374587.36862545274</v>
      </c>
      <c r="J152" s="159"/>
      <c r="K152" s="154">
        <f>CFM!O180</f>
        <v>334244.74205965968</v>
      </c>
      <c r="L152" s="155"/>
      <c r="M152" s="154">
        <f>CFM!CJ174</f>
        <v>374587.36862545274</v>
      </c>
      <c r="N152" s="156"/>
      <c r="O152" s="157">
        <f t="shared" si="11"/>
        <v>0</v>
      </c>
      <c r="P152" s="158">
        <f>IF(E152="","",SUM($O$9:O152))</f>
        <v>4290</v>
      </c>
      <c r="Q152" s="82"/>
      <c r="R152" s="82"/>
      <c r="S152" s="82"/>
      <c r="T152" s="82"/>
    </row>
    <row r="153" spans="1:20" ht="14.1" customHeight="1" x14ac:dyDescent="0.25">
      <c r="A153" s="91">
        <f t="shared" si="8"/>
        <v>145</v>
      </c>
      <c r="B153" s="162">
        <v>44743</v>
      </c>
      <c r="C153" s="87">
        <f t="shared" si="10"/>
        <v>25000</v>
      </c>
      <c r="D153" s="115">
        <v>12000</v>
      </c>
      <c r="E153" s="115">
        <v>8000</v>
      </c>
      <c r="F153" s="115">
        <v>2000.5</v>
      </c>
      <c r="G153" s="115">
        <v>4999.5</v>
      </c>
      <c r="H153" s="86">
        <f t="shared" si="9"/>
        <v>14000</v>
      </c>
      <c r="I153" s="150">
        <f>CFM!I181</f>
        <v>373458.64470866881</v>
      </c>
      <c r="J153" s="159"/>
      <c r="K153" s="154">
        <f>CFM!O181</f>
        <v>332721.24988378421</v>
      </c>
      <c r="L153" s="155"/>
      <c r="M153" s="154">
        <f>CFM!CJ175</f>
        <v>373458.64470866881</v>
      </c>
      <c r="N153" s="156"/>
      <c r="O153" s="157">
        <f t="shared" si="11"/>
        <v>59.583333333333336</v>
      </c>
      <c r="P153" s="158">
        <f>IF(E153="","",SUM($O$9:O153))</f>
        <v>4349.583333333333</v>
      </c>
      <c r="Q153" s="82"/>
      <c r="R153" s="82"/>
      <c r="S153" s="82"/>
      <c r="T153" s="82"/>
    </row>
    <row r="154" spans="1:20" ht="14.1" customHeight="1" x14ac:dyDescent="0.25">
      <c r="A154" s="91">
        <f t="shared" si="8"/>
        <v>146</v>
      </c>
      <c r="B154" s="162">
        <v>44774</v>
      </c>
      <c r="C154" s="87">
        <f t="shared" si="10"/>
        <v>14000</v>
      </c>
      <c r="D154" s="115"/>
      <c r="E154" s="115">
        <v>8000</v>
      </c>
      <c r="F154" s="115">
        <v>2000.5</v>
      </c>
      <c r="G154" s="115">
        <v>4999.5</v>
      </c>
      <c r="H154" s="86">
        <f t="shared" si="9"/>
        <v>15000</v>
      </c>
      <c r="I154" s="150">
        <f>CFM!I182</f>
        <v>372325.68807719694</v>
      </c>
      <c r="J154" s="159"/>
      <c r="K154" s="154">
        <f>CFM!O182</f>
        <v>331197.75770790875</v>
      </c>
      <c r="L154" s="155"/>
      <c r="M154" s="154">
        <f>CFM!CJ176</f>
        <v>372325.68807719694</v>
      </c>
      <c r="N154" s="156"/>
      <c r="O154" s="157">
        <f t="shared" si="11"/>
        <v>54.166666666666664</v>
      </c>
      <c r="P154" s="158">
        <f>IF(E154="","",SUM($O$9:O154))</f>
        <v>4403.75</v>
      </c>
      <c r="Q154" s="82"/>
      <c r="R154" s="82"/>
      <c r="S154" s="82"/>
      <c r="T154" s="82"/>
    </row>
    <row r="155" spans="1:20" ht="14.1" customHeight="1" x14ac:dyDescent="0.25">
      <c r="A155" s="91">
        <f t="shared" si="8"/>
        <v>147</v>
      </c>
      <c r="B155" s="162">
        <v>44805</v>
      </c>
      <c r="C155" s="87">
        <f t="shared" si="10"/>
        <v>15000</v>
      </c>
      <c r="D155" s="115"/>
      <c r="E155" s="115">
        <v>8000</v>
      </c>
      <c r="F155" s="115">
        <v>2000.5</v>
      </c>
      <c r="G155" s="115">
        <v>4999.5</v>
      </c>
      <c r="H155" s="86">
        <f t="shared" si="9"/>
        <v>16000</v>
      </c>
      <c r="I155" s="150">
        <f>CFM!I183</f>
        <v>371188.48285835702</v>
      </c>
      <c r="J155" s="159"/>
      <c r="K155" s="154">
        <f>CFM!O183</f>
        <v>329674.26553203329</v>
      </c>
      <c r="L155" s="155"/>
      <c r="M155" s="154">
        <f>CFM!CJ177</f>
        <v>371188.48285835702</v>
      </c>
      <c r="N155" s="156"/>
      <c r="O155" s="157">
        <f t="shared" si="11"/>
        <v>48.75</v>
      </c>
      <c r="P155" s="158">
        <f>IF(E155="","",SUM($O$9:O155))</f>
        <v>4452.5</v>
      </c>
      <c r="Q155" s="82"/>
      <c r="R155" s="82"/>
      <c r="S155" s="82"/>
      <c r="T155" s="82"/>
    </row>
    <row r="156" spans="1:20" ht="14.1" customHeight="1" x14ac:dyDescent="0.25">
      <c r="A156" s="91">
        <f t="shared" si="8"/>
        <v>148</v>
      </c>
      <c r="B156" s="162">
        <v>44835</v>
      </c>
      <c r="C156" s="87">
        <f t="shared" si="10"/>
        <v>16000</v>
      </c>
      <c r="D156" s="115"/>
      <c r="E156" s="115">
        <v>8000</v>
      </c>
      <c r="F156" s="115">
        <v>2000.5</v>
      </c>
      <c r="G156" s="115">
        <v>4999.5</v>
      </c>
      <c r="H156" s="86">
        <f t="shared" si="9"/>
        <v>17000</v>
      </c>
      <c r="I156" s="150">
        <f>CFM!I184</f>
        <v>370047.01311994647</v>
      </c>
      <c r="J156" s="159"/>
      <c r="K156" s="154">
        <f>CFM!O184</f>
        <v>328150.77335615782</v>
      </c>
      <c r="L156" s="155"/>
      <c r="M156" s="154">
        <f>CFM!CJ178</f>
        <v>370047.01311994647</v>
      </c>
      <c r="N156" s="156"/>
      <c r="O156" s="157">
        <f t="shared" si="11"/>
        <v>43.333333333333336</v>
      </c>
      <c r="P156" s="158">
        <f>IF(E156="","",SUM($O$9:O156))</f>
        <v>4495.833333333333</v>
      </c>
      <c r="Q156" s="82"/>
      <c r="R156" s="82"/>
      <c r="S156" s="82"/>
      <c r="T156" s="82"/>
    </row>
    <row r="157" spans="1:20" ht="14.1" customHeight="1" x14ac:dyDescent="0.25">
      <c r="A157" s="91">
        <f t="shared" si="8"/>
        <v>149</v>
      </c>
      <c r="B157" s="162">
        <v>44866</v>
      </c>
      <c r="C157" s="87">
        <f t="shared" si="10"/>
        <v>17000</v>
      </c>
      <c r="D157" s="115"/>
      <c r="E157" s="115">
        <v>8000</v>
      </c>
      <c r="F157" s="115">
        <v>2000.5</v>
      </c>
      <c r="G157" s="115">
        <v>4999.5</v>
      </c>
      <c r="H157" s="86">
        <f t="shared" si="9"/>
        <v>18000</v>
      </c>
      <c r="I157" s="150">
        <f>CFM!I185</f>
        <v>368901.26287001686</v>
      </c>
      <c r="J157" s="159"/>
      <c r="K157" s="154">
        <f>CFM!O185</f>
        <v>326627.28118028236</v>
      </c>
      <c r="L157" s="155"/>
      <c r="M157" s="154">
        <f>CFM!CJ179</f>
        <v>368901.26287001686</v>
      </c>
      <c r="N157" s="156"/>
      <c r="O157" s="157">
        <f t="shared" si="11"/>
        <v>37.916666666666664</v>
      </c>
      <c r="P157" s="158">
        <f>IF(E157="","",SUM($O$9:O157))</f>
        <v>4533.75</v>
      </c>
      <c r="Q157" s="82"/>
      <c r="R157" s="82"/>
      <c r="S157" s="82"/>
      <c r="T157" s="82"/>
    </row>
    <row r="158" spans="1:20" ht="14.1" customHeight="1" x14ac:dyDescent="0.25">
      <c r="A158" s="91">
        <f t="shared" si="8"/>
        <v>150</v>
      </c>
      <c r="B158" s="162">
        <v>44896</v>
      </c>
      <c r="C158" s="87">
        <f t="shared" si="10"/>
        <v>18000</v>
      </c>
      <c r="D158" s="115"/>
      <c r="E158" s="115">
        <v>8000</v>
      </c>
      <c r="F158" s="115">
        <v>2000.5</v>
      </c>
      <c r="G158" s="115">
        <v>4999.5</v>
      </c>
      <c r="H158" s="86">
        <f t="shared" si="9"/>
        <v>19000</v>
      </c>
      <c r="I158" s="150">
        <f>CFM!I186</f>
        <v>367751.21605665004</v>
      </c>
      <c r="J158" s="159"/>
      <c r="K158" s="154">
        <f>CFM!O186</f>
        <v>325103.78900440689</v>
      </c>
      <c r="L158" s="155"/>
      <c r="M158" s="154">
        <f>CFM!CJ180</f>
        <v>367751.21605665004</v>
      </c>
      <c r="N158" s="156"/>
      <c r="O158" s="157">
        <f t="shared" si="11"/>
        <v>32.5</v>
      </c>
      <c r="P158" s="158">
        <f>IF(E158="","",SUM($O$9:O158))</f>
        <v>4566.25</v>
      </c>
      <c r="Q158" s="82"/>
      <c r="R158" s="82"/>
      <c r="S158" s="82"/>
      <c r="T158" s="82"/>
    </row>
    <row r="159" spans="1:20" ht="14.1" customHeight="1" x14ac:dyDescent="0.25">
      <c r="A159" s="91">
        <f t="shared" si="8"/>
        <v>151</v>
      </c>
      <c r="B159" s="161">
        <v>44927</v>
      </c>
      <c r="C159" s="87">
        <f t="shared" si="10"/>
        <v>19000</v>
      </c>
      <c r="D159" s="115"/>
      <c r="E159" s="115">
        <v>8000</v>
      </c>
      <c r="F159" s="115">
        <v>2000.5</v>
      </c>
      <c r="G159" s="115">
        <v>4999.5</v>
      </c>
      <c r="H159" s="86">
        <f t="shared" si="9"/>
        <v>20000</v>
      </c>
      <c r="I159" s="150">
        <f>CFM!I187</f>
        <v>366596.85656773305</v>
      </c>
      <c r="J159" s="159"/>
      <c r="K159" s="154">
        <f>CFM!O187</f>
        <v>323580.29682853143</v>
      </c>
      <c r="L159" s="155"/>
      <c r="M159" s="154">
        <f>CFM!CJ181</f>
        <v>366596.85656773305</v>
      </c>
      <c r="N159" s="156"/>
      <c r="O159" s="157">
        <f t="shared" si="11"/>
        <v>27.083333333333332</v>
      </c>
      <c r="P159" s="158">
        <f>IF(E159="","",SUM($O$9:O159))</f>
        <v>4593.333333333333</v>
      </c>
      <c r="Q159" s="82"/>
      <c r="R159" s="82"/>
      <c r="S159" s="82"/>
      <c r="T159" s="82"/>
    </row>
    <row r="160" spans="1:20" ht="14.1" customHeight="1" x14ac:dyDescent="0.25">
      <c r="A160" s="91">
        <f t="shared" si="8"/>
        <v>152</v>
      </c>
      <c r="B160" s="161">
        <v>44958</v>
      </c>
      <c r="C160" s="87">
        <f t="shared" si="10"/>
        <v>20000</v>
      </c>
      <c r="D160" s="115"/>
      <c r="E160" s="115">
        <v>8000</v>
      </c>
      <c r="F160" s="115">
        <v>2000.5</v>
      </c>
      <c r="G160" s="115">
        <v>4999.5</v>
      </c>
      <c r="H160" s="86">
        <f t="shared" si="9"/>
        <v>21000</v>
      </c>
      <c r="I160" s="150">
        <f>CFM!I188</f>
        <v>365438.16823073267</v>
      </c>
      <c r="J160" s="159"/>
      <c r="K160" s="154">
        <f>CFM!O188</f>
        <v>322056.80465265596</v>
      </c>
      <c r="L160" s="155"/>
      <c r="M160" s="154">
        <f>CFM!CJ182</f>
        <v>365438.16823073267</v>
      </c>
      <c r="N160" s="156"/>
      <c r="O160" s="157">
        <f t="shared" si="11"/>
        <v>21.666666666666668</v>
      </c>
      <c r="P160" s="158">
        <f>IF(E160="","",SUM($O$9:O160))</f>
        <v>4615</v>
      </c>
      <c r="Q160" s="82"/>
      <c r="R160" s="82"/>
      <c r="S160" s="82"/>
      <c r="T160" s="82"/>
    </row>
    <row r="161" spans="1:20" ht="14.1" customHeight="1" x14ac:dyDescent="0.25">
      <c r="A161" s="91">
        <f t="shared" si="8"/>
        <v>153</v>
      </c>
      <c r="B161" s="162">
        <v>44986</v>
      </c>
      <c r="C161" s="87">
        <f t="shared" si="10"/>
        <v>21000</v>
      </c>
      <c r="D161" s="115"/>
      <c r="E161" s="115">
        <v>8000</v>
      </c>
      <c r="F161" s="115">
        <v>2000.5</v>
      </c>
      <c r="G161" s="115">
        <v>4999.5</v>
      </c>
      <c r="H161" s="86">
        <f t="shared" si="9"/>
        <v>22000</v>
      </c>
      <c r="I161" s="150">
        <f>CFM!I189</f>
        <v>364275.13481246849</v>
      </c>
      <c r="J161" s="159"/>
      <c r="K161" s="154">
        <f>CFM!O189</f>
        <v>320533.3124767805</v>
      </c>
      <c r="L161" s="155"/>
      <c r="M161" s="154">
        <f>CFM!CJ183</f>
        <v>364275.13481246849</v>
      </c>
      <c r="N161" s="156"/>
      <c r="O161" s="157">
        <f t="shared" si="11"/>
        <v>16.25</v>
      </c>
      <c r="P161" s="158">
        <f>IF(E161="","",SUM($O$9:O161))</f>
        <v>4631.25</v>
      </c>
      <c r="Q161" s="82"/>
      <c r="R161" s="82"/>
      <c r="S161" s="82"/>
      <c r="T161" s="82"/>
    </row>
    <row r="162" spans="1:20" ht="14.1" customHeight="1" x14ac:dyDescent="0.25">
      <c r="A162" s="91">
        <f t="shared" si="8"/>
        <v>154</v>
      </c>
      <c r="B162" s="162">
        <v>45017</v>
      </c>
      <c r="C162" s="87">
        <f t="shared" si="10"/>
        <v>22000</v>
      </c>
      <c r="D162" s="115"/>
      <c r="E162" s="115">
        <v>8000</v>
      </c>
      <c r="F162" s="115">
        <v>2000.5</v>
      </c>
      <c r="G162" s="115">
        <v>4999.5</v>
      </c>
      <c r="H162" s="86">
        <f t="shared" si="9"/>
        <v>23000</v>
      </c>
      <c r="I162" s="150">
        <f>CFM!I190</f>
        <v>363107.74001888582</v>
      </c>
      <c r="J162" s="159"/>
      <c r="K162" s="154">
        <f>CFM!O190</f>
        <v>319009.82030090503</v>
      </c>
      <c r="L162" s="155"/>
      <c r="M162" s="154">
        <f>CFM!CJ184</f>
        <v>363107.74001888582</v>
      </c>
      <c r="N162" s="156"/>
      <c r="O162" s="157">
        <f t="shared" si="11"/>
        <v>10.833333333333334</v>
      </c>
      <c r="P162" s="158">
        <f>IF(E162="","",SUM($O$9:O162))</f>
        <v>4642.083333333333</v>
      </c>
      <c r="Q162" s="82"/>
      <c r="R162" s="82"/>
      <c r="S162" s="82"/>
      <c r="T162" s="82"/>
    </row>
    <row r="163" spans="1:20" ht="14.1" customHeight="1" x14ac:dyDescent="0.25">
      <c r="A163" s="91">
        <f t="shared" si="8"/>
        <v>155</v>
      </c>
      <c r="B163" s="162">
        <v>45047</v>
      </c>
      <c r="C163" s="87">
        <f t="shared" si="10"/>
        <v>23000</v>
      </c>
      <c r="D163" s="116"/>
      <c r="E163" s="116"/>
      <c r="F163" s="116"/>
      <c r="G163" s="116"/>
      <c r="H163" s="86">
        <f t="shared" si="9"/>
        <v>23000</v>
      </c>
      <c r="I163" s="151"/>
      <c r="J163" s="159"/>
      <c r="K163" s="154">
        <f>CFM!O191</f>
        <v>317486.32812502957</v>
      </c>
      <c r="L163" s="155"/>
      <c r="M163" s="154">
        <f>CFM!CJ185</f>
        <v>361935.96749482723</v>
      </c>
      <c r="N163" s="156"/>
      <c r="O163" s="157">
        <f t="shared" si="11"/>
        <v>10.833333333333334</v>
      </c>
      <c r="P163" s="158" t="str">
        <f>IF(E163="","",SUM($O$9:O163))</f>
        <v/>
      </c>
      <c r="Q163" s="82"/>
      <c r="R163" s="82"/>
      <c r="S163" s="82"/>
      <c r="T163" s="82"/>
    </row>
    <row r="164" spans="1:20" ht="14.1" customHeight="1" x14ac:dyDescent="0.25">
      <c r="A164" s="91">
        <f t="shared" si="8"/>
        <v>156</v>
      </c>
      <c r="B164" s="162">
        <v>45078</v>
      </c>
      <c r="C164" s="87">
        <f t="shared" si="10"/>
        <v>23000</v>
      </c>
      <c r="D164" s="116"/>
      <c r="E164" s="116"/>
      <c r="F164" s="116"/>
      <c r="G164" s="116"/>
      <c r="H164" s="86">
        <f t="shared" si="9"/>
        <v>23000</v>
      </c>
      <c r="I164" s="151"/>
      <c r="J164" s="159"/>
      <c r="K164" s="154">
        <f>CFM!O192</f>
        <v>315962.8359491544</v>
      </c>
      <c r="L164" s="155"/>
      <c r="M164" s="154">
        <f>CFM!CJ186</f>
        <v>360759.80082380341</v>
      </c>
      <c r="N164" s="156"/>
      <c r="O164" s="157">
        <f t="shared" si="11"/>
        <v>10.833333333333334</v>
      </c>
      <c r="P164" s="158" t="str">
        <f>IF(E164="","",SUM($O$9:O164))</f>
        <v/>
      </c>
      <c r="Q164" s="82"/>
      <c r="R164" s="82"/>
      <c r="S164" s="82"/>
      <c r="T164" s="82"/>
    </row>
    <row r="165" spans="1:20" ht="14.1" customHeight="1" x14ac:dyDescent="0.25">
      <c r="A165" s="91">
        <f t="shared" si="8"/>
        <v>157</v>
      </c>
      <c r="B165" s="162">
        <v>45108</v>
      </c>
      <c r="C165" s="87">
        <f t="shared" si="10"/>
        <v>23000</v>
      </c>
      <c r="D165" s="116"/>
      <c r="E165" s="116"/>
      <c r="F165" s="116"/>
      <c r="G165" s="116"/>
      <c r="H165" s="86">
        <f t="shared" si="9"/>
        <v>23000</v>
      </c>
      <c r="I165" s="151"/>
      <c r="J165" s="159"/>
      <c r="K165" s="154">
        <f>CFM!O193</f>
        <v>314369.26279005333</v>
      </c>
      <c r="L165" s="155"/>
      <c r="M165" s="154">
        <f>CFM!CJ187</f>
        <v>359579.22352776327</v>
      </c>
      <c r="N165" s="156"/>
      <c r="O165" s="157">
        <f t="shared" si="11"/>
        <v>10.833333333333334</v>
      </c>
      <c r="P165" s="158" t="str">
        <f>IF(E165="","",SUM($O$9:O165))</f>
        <v/>
      </c>
      <c r="Q165" s="82"/>
      <c r="R165" s="82"/>
      <c r="S165" s="82"/>
      <c r="T165" s="82"/>
    </row>
    <row r="166" spans="1:20" ht="14.1" customHeight="1" x14ac:dyDescent="0.25">
      <c r="A166" s="91">
        <f t="shared" si="8"/>
        <v>158</v>
      </c>
      <c r="B166" s="162">
        <v>45139</v>
      </c>
      <c r="C166" s="87">
        <f t="shared" si="10"/>
        <v>23000</v>
      </c>
      <c r="D166" s="116"/>
      <c r="E166" s="116"/>
      <c r="F166" s="116"/>
      <c r="G166" s="116"/>
      <c r="H166" s="86">
        <f t="shared" si="9"/>
        <v>23000</v>
      </c>
      <c r="I166" s="151"/>
      <c r="J166" s="159"/>
      <c r="K166" s="154">
        <f>CFM!O194</f>
        <v>312775.68963095226</v>
      </c>
      <c r="L166" s="155"/>
      <c r="M166" s="154">
        <f>CFM!CJ188</f>
        <v>358394.21906686301</v>
      </c>
      <c r="N166" s="156"/>
      <c r="O166" s="157">
        <f t="shared" si="11"/>
        <v>10.833333333333334</v>
      </c>
      <c r="P166" s="158" t="str">
        <f>IF(E166="","",SUM($O$9:O166))</f>
        <v/>
      </c>
      <c r="Q166" s="82"/>
      <c r="R166" s="82"/>
      <c r="S166" s="82"/>
      <c r="T166" s="82"/>
    </row>
    <row r="167" spans="1:20" ht="14.1" customHeight="1" x14ac:dyDescent="0.25">
      <c r="A167" s="91">
        <f t="shared" si="8"/>
        <v>159</v>
      </c>
      <c r="B167" s="162">
        <v>45170</v>
      </c>
      <c r="C167" s="87">
        <f t="shared" si="10"/>
        <v>23000</v>
      </c>
      <c r="D167" s="116"/>
      <c r="E167" s="116"/>
      <c r="F167" s="116"/>
      <c r="G167" s="116"/>
      <c r="H167" s="86">
        <f t="shared" si="9"/>
        <v>23000</v>
      </c>
      <c r="I167" s="151"/>
      <c r="J167" s="159"/>
      <c r="K167" s="154">
        <f>CFM!O195</f>
        <v>311182.11647185119</v>
      </c>
      <c r="L167" s="155"/>
      <c r="M167" s="154">
        <f>CFM!CJ189</f>
        <v>357204.77083923435</v>
      </c>
      <c r="N167" s="156"/>
      <c r="O167" s="157">
        <f t="shared" si="11"/>
        <v>10.833333333333334</v>
      </c>
      <c r="P167" s="158" t="str">
        <f>IF(E167="","",SUM($O$9:O167))</f>
        <v/>
      </c>
      <c r="Q167" s="82"/>
      <c r="R167" s="82"/>
      <c r="S167" s="82"/>
      <c r="T167" s="82"/>
    </row>
    <row r="168" spans="1:20" ht="14.1" customHeight="1" x14ac:dyDescent="0.25">
      <c r="A168" s="91">
        <f t="shared" si="8"/>
        <v>160</v>
      </c>
      <c r="B168" s="162">
        <v>45200</v>
      </c>
      <c r="C168" s="87">
        <f t="shared" si="10"/>
        <v>23000</v>
      </c>
      <c r="D168" s="116"/>
      <c r="E168" s="116"/>
      <c r="F168" s="116"/>
      <c r="G168" s="116"/>
      <c r="H168" s="86">
        <f t="shared" si="9"/>
        <v>23000</v>
      </c>
      <c r="I168" s="151"/>
      <c r="J168" s="159"/>
      <c r="K168" s="154">
        <f>CFM!O196</f>
        <v>309588.54331275012</v>
      </c>
      <c r="L168" s="155"/>
      <c r="M168" s="154">
        <f>CFM!CJ190</f>
        <v>356010.8621807521</v>
      </c>
      <c r="N168" s="156"/>
      <c r="O168" s="157">
        <f t="shared" si="11"/>
        <v>10.833333333333334</v>
      </c>
      <c r="P168" s="158" t="str">
        <f>IF(E168="","",SUM($O$9:O168))</f>
        <v/>
      </c>
      <c r="Q168" s="82"/>
      <c r="R168" s="82"/>
      <c r="S168" s="82"/>
      <c r="T168" s="82"/>
    </row>
    <row r="169" spans="1:20" ht="14.1" customHeight="1" x14ac:dyDescent="0.25">
      <c r="A169" s="91">
        <f t="shared" si="8"/>
        <v>161</v>
      </c>
      <c r="B169" s="162">
        <v>45231</v>
      </c>
      <c r="C169" s="87">
        <f t="shared" si="10"/>
        <v>23000</v>
      </c>
      <c r="D169" s="116"/>
      <c r="E169" s="116"/>
      <c r="F169" s="116"/>
      <c r="G169" s="116"/>
      <c r="H169" s="86">
        <f t="shared" si="9"/>
        <v>23000</v>
      </c>
      <c r="I169" s="151"/>
      <c r="J169" s="159"/>
      <c r="K169" s="154">
        <f>CFM!O197</f>
        <v>307994.97015364905</v>
      </c>
      <c r="L169" s="155"/>
      <c r="M169" s="154">
        <f>CFM!CJ191</f>
        <v>354812.47636480053</v>
      </c>
      <c r="N169" s="156"/>
      <c r="O169" s="157">
        <f t="shared" si="11"/>
        <v>10.833333333333334</v>
      </c>
      <c r="P169" s="158" t="str">
        <f>IF(E169="","",SUM($O$9:O169))</f>
        <v/>
      </c>
      <c r="Q169" s="82"/>
      <c r="R169" s="82"/>
      <c r="S169" s="82"/>
      <c r="T169" s="82"/>
    </row>
    <row r="170" spans="1:20" ht="14.1" customHeight="1" x14ac:dyDescent="0.25">
      <c r="A170" s="91">
        <f t="shared" si="8"/>
        <v>162</v>
      </c>
      <c r="B170" s="162">
        <v>45261</v>
      </c>
      <c r="C170" s="87">
        <f t="shared" si="10"/>
        <v>23000</v>
      </c>
      <c r="D170" s="116"/>
      <c r="E170" s="116"/>
      <c r="F170" s="116"/>
      <c r="G170" s="116"/>
      <c r="H170" s="86">
        <f t="shared" si="9"/>
        <v>23000</v>
      </c>
      <c r="I170" s="151"/>
      <c r="J170" s="159"/>
      <c r="K170" s="154">
        <f>CFM!O198</f>
        <v>306401.39699454798</v>
      </c>
      <c r="L170" s="155"/>
      <c r="M170" s="154">
        <f>CFM!CJ192</f>
        <v>353609.59660203912</v>
      </c>
      <c r="N170" s="156"/>
      <c r="O170" s="157">
        <f t="shared" si="11"/>
        <v>10.833333333333334</v>
      </c>
      <c r="P170" s="158" t="str">
        <f>IF(E170="","",SUM($O$9:O170))</f>
        <v/>
      </c>
      <c r="Q170" s="82"/>
      <c r="R170" s="82"/>
      <c r="S170" s="82"/>
      <c r="T170" s="82"/>
    </row>
    <row r="171" spans="1:20" ht="14.1" customHeight="1" x14ac:dyDescent="0.25">
      <c r="A171" s="91">
        <f t="shared" si="8"/>
        <v>163</v>
      </c>
      <c r="B171" s="161">
        <v>45292</v>
      </c>
      <c r="C171" s="87">
        <f t="shared" si="10"/>
        <v>23000</v>
      </c>
      <c r="D171" s="116"/>
      <c r="E171" s="116"/>
      <c r="F171" s="116"/>
      <c r="G171" s="116"/>
      <c r="H171" s="86">
        <f t="shared" si="9"/>
        <v>23000</v>
      </c>
      <c r="I171" s="151"/>
      <c r="J171" s="159"/>
      <c r="K171" s="154">
        <f>CFM!O199</f>
        <v>304807.82383544691</v>
      </c>
      <c r="L171" s="155"/>
      <c r="M171" s="154">
        <f>CFM!CJ193</f>
        <v>352402.20604016737</v>
      </c>
      <c r="N171" s="156"/>
      <c r="O171" s="157">
        <f t="shared" si="11"/>
        <v>10.833333333333334</v>
      </c>
      <c r="P171" s="158" t="str">
        <f>IF(E171="","",SUM($O$9:O171))</f>
        <v/>
      </c>
      <c r="Q171" s="82"/>
      <c r="R171" s="82"/>
      <c r="S171" s="82"/>
      <c r="T171" s="82"/>
    </row>
    <row r="172" spans="1:20" ht="14.1" customHeight="1" x14ac:dyDescent="0.25">
      <c r="A172" s="91">
        <f t="shared" si="8"/>
        <v>164</v>
      </c>
      <c r="B172" s="161">
        <v>45323</v>
      </c>
      <c r="C172" s="87">
        <f t="shared" si="10"/>
        <v>23000</v>
      </c>
      <c r="D172" s="116"/>
      <c r="E172" s="116"/>
      <c r="F172" s="116"/>
      <c r="G172" s="116"/>
      <c r="H172" s="86">
        <f t="shared" si="9"/>
        <v>23000</v>
      </c>
      <c r="I172" s="151"/>
      <c r="J172" s="159"/>
      <c r="K172" s="154">
        <f>CFM!O200</f>
        <v>303214.25067634584</v>
      </c>
      <c r="L172" s="155"/>
      <c r="M172" s="154">
        <f>CFM!CJ194</f>
        <v>351190.2877636886</v>
      </c>
      <c r="N172" s="156"/>
      <c r="O172" s="157">
        <f t="shared" si="11"/>
        <v>10.833333333333334</v>
      </c>
      <c r="P172" s="158" t="str">
        <f>IF(E172="","",SUM($O$9:O172))</f>
        <v/>
      </c>
      <c r="Q172" s="82"/>
      <c r="R172" s="82"/>
      <c r="S172" s="82"/>
      <c r="T172" s="82"/>
    </row>
    <row r="173" spans="1:20" ht="14.1" customHeight="1" x14ac:dyDescent="0.25">
      <c r="A173" s="91">
        <f t="shared" si="8"/>
        <v>165</v>
      </c>
      <c r="B173" s="162">
        <v>45352</v>
      </c>
      <c r="C173" s="87">
        <f t="shared" si="10"/>
        <v>23000</v>
      </c>
      <c r="D173" s="116"/>
      <c r="E173" s="116"/>
      <c r="F173" s="116"/>
      <c r="G173" s="116"/>
      <c r="H173" s="86">
        <f t="shared" si="9"/>
        <v>23000</v>
      </c>
      <c r="I173" s="151"/>
      <c r="J173" s="159"/>
      <c r="K173" s="154">
        <f>CFM!O201</f>
        <v>301620.67751724477</v>
      </c>
      <c r="L173" s="155"/>
      <c r="M173" s="154">
        <f>CFM!CJ195</f>
        <v>349973.824793673</v>
      </c>
      <c r="N173" s="156"/>
      <c r="O173" s="157">
        <f t="shared" si="11"/>
        <v>10.833333333333334</v>
      </c>
      <c r="P173" s="158" t="str">
        <f>IF(E173="","",SUM($O$9:O173))</f>
        <v/>
      </c>
      <c r="Q173" s="82"/>
      <c r="R173" s="82"/>
      <c r="S173" s="82"/>
      <c r="T173" s="82"/>
    </row>
    <row r="174" spans="1:20" ht="14.1" customHeight="1" x14ac:dyDescent="0.25">
      <c r="A174" s="91">
        <f t="shared" si="8"/>
        <v>166</v>
      </c>
      <c r="B174" s="162">
        <v>45383</v>
      </c>
      <c r="C174" s="87">
        <f t="shared" si="10"/>
        <v>23000</v>
      </c>
      <c r="D174" s="116"/>
      <c r="E174" s="116"/>
      <c r="F174" s="116"/>
      <c r="G174" s="116"/>
      <c r="H174" s="86">
        <f t="shared" si="9"/>
        <v>23000</v>
      </c>
      <c r="I174" s="151"/>
      <c r="J174" s="159"/>
      <c r="K174" s="154">
        <f>CFM!O202</f>
        <v>300027.1043581437</v>
      </c>
      <c r="L174" s="155"/>
      <c r="M174" s="154">
        <f>CFM!CJ196</f>
        <v>348752.80008751986</v>
      </c>
      <c r="N174" s="156"/>
      <c r="O174" s="157">
        <f t="shared" si="11"/>
        <v>10.833333333333334</v>
      </c>
      <c r="P174" s="158" t="str">
        <f>IF(E174="","",SUM($O$9:O174))</f>
        <v/>
      </c>
      <c r="Q174" s="82"/>
      <c r="R174" s="82"/>
      <c r="S174" s="82"/>
      <c r="T174" s="82"/>
    </row>
    <row r="175" spans="1:20" ht="14.1" customHeight="1" x14ac:dyDescent="0.25">
      <c r="A175" s="91">
        <f t="shared" si="8"/>
        <v>167</v>
      </c>
      <c r="B175" s="162">
        <v>45413</v>
      </c>
      <c r="C175" s="87">
        <f t="shared" si="10"/>
        <v>23000</v>
      </c>
      <c r="D175" s="116"/>
      <c r="E175" s="116"/>
      <c r="F175" s="116"/>
      <c r="G175" s="116"/>
      <c r="H175" s="86">
        <f t="shared" si="9"/>
        <v>23000</v>
      </c>
      <c r="I175" s="151"/>
      <c r="J175" s="159"/>
      <c r="K175" s="154">
        <f>CFM!O203</f>
        <v>298433.53119904263</v>
      </c>
      <c r="L175" s="155"/>
      <c r="M175" s="154">
        <f>CFM!CJ197</f>
        <v>347527.19653871865</v>
      </c>
      <c r="N175" s="156"/>
      <c r="O175" s="157">
        <f t="shared" si="11"/>
        <v>10.833333333333334</v>
      </c>
      <c r="P175" s="158" t="str">
        <f>IF(E175="","",SUM($O$9:O175))</f>
        <v/>
      </c>
      <c r="Q175" s="82"/>
      <c r="R175" s="82"/>
      <c r="S175" s="82"/>
      <c r="T175" s="82"/>
    </row>
    <row r="176" spans="1:20" ht="14.1" customHeight="1" x14ac:dyDescent="0.25">
      <c r="A176" s="91">
        <f t="shared" si="8"/>
        <v>168</v>
      </c>
      <c r="B176" s="162">
        <v>45444</v>
      </c>
      <c r="C176" s="87">
        <f t="shared" si="10"/>
        <v>23000</v>
      </c>
      <c r="D176" s="116"/>
      <c r="E176" s="116"/>
      <c r="F176" s="116"/>
      <c r="G176" s="116"/>
      <c r="H176" s="86">
        <f t="shared" si="9"/>
        <v>23000</v>
      </c>
      <c r="I176" s="151"/>
      <c r="J176" s="159"/>
      <c r="K176" s="154">
        <f>CFM!O204</f>
        <v>296839.95803994162</v>
      </c>
      <c r="L176" s="155"/>
      <c r="M176" s="154">
        <f>CFM!CJ198</f>
        <v>346296.99697660946</v>
      </c>
      <c r="N176" s="156"/>
      <c r="O176" s="157">
        <f t="shared" si="11"/>
        <v>10.833333333333334</v>
      </c>
      <c r="P176" s="158" t="str">
        <f>IF(E176="","",SUM($O$9:O176))</f>
        <v/>
      </c>
      <c r="Q176" s="82"/>
      <c r="R176" s="82"/>
      <c r="S176" s="82"/>
      <c r="T176" s="82"/>
    </row>
    <row r="177" spans="1:20" ht="14.1" customHeight="1" x14ac:dyDescent="0.25">
      <c r="A177" s="91">
        <f t="shared" si="8"/>
        <v>169</v>
      </c>
      <c r="B177" s="162">
        <v>45474</v>
      </c>
      <c r="C177" s="87">
        <f t="shared" si="10"/>
        <v>23000</v>
      </c>
      <c r="D177" s="116"/>
      <c r="E177" s="116"/>
      <c r="F177" s="116"/>
      <c r="G177" s="116"/>
      <c r="H177" s="86">
        <f t="shared" si="9"/>
        <v>23000</v>
      </c>
      <c r="I177" s="151"/>
      <c r="J177" s="159"/>
      <c r="K177" s="154">
        <f>CFM!O205</f>
        <v>295173.0801566022</v>
      </c>
      <c r="L177" s="155"/>
      <c r="M177" s="154">
        <f>CFM!CJ199</f>
        <v>345062.18416614237</v>
      </c>
      <c r="N177" s="156"/>
      <c r="O177" s="157">
        <f t="shared" si="11"/>
        <v>10.833333333333334</v>
      </c>
      <c r="P177" s="158" t="str">
        <f>IF(E177="","",SUM($O$9:O177))</f>
        <v/>
      </c>
      <c r="Q177" s="82"/>
      <c r="R177" s="82"/>
      <c r="S177" s="82"/>
      <c r="T177" s="82"/>
    </row>
    <row r="178" spans="1:20" ht="14.1" customHeight="1" x14ac:dyDescent="0.25">
      <c r="A178" s="91">
        <f t="shared" si="8"/>
        <v>170</v>
      </c>
      <c r="B178" s="162">
        <v>45505</v>
      </c>
      <c r="C178" s="87">
        <f t="shared" si="10"/>
        <v>23000</v>
      </c>
      <c r="D178" s="116"/>
      <c r="E178" s="116"/>
      <c r="F178" s="116"/>
      <c r="G178" s="116"/>
      <c r="H178" s="86">
        <f t="shared" si="9"/>
        <v>23000</v>
      </c>
      <c r="I178" s="151"/>
      <c r="J178" s="159"/>
      <c r="K178" s="154">
        <f>CFM!O206</f>
        <v>293506.20227326278</v>
      </c>
      <c r="L178" s="155"/>
      <c r="M178" s="154">
        <f>CFM!CJ200</f>
        <v>343822.740807636</v>
      </c>
      <c r="N178" s="156"/>
      <c r="O178" s="157">
        <f t="shared" si="11"/>
        <v>10.833333333333334</v>
      </c>
      <c r="P178" s="158" t="str">
        <f>IF(E178="","",SUM($O$9:O178))</f>
        <v/>
      </c>
      <c r="Q178" s="82"/>
      <c r="R178" s="82"/>
      <c r="S178" s="82"/>
      <c r="T178" s="82"/>
    </row>
    <row r="179" spans="1:20" ht="14.1" customHeight="1" x14ac:dyDescent="0.25">
      <c r="A179" s="91">
        <f t="shared" si="8"/>
        <v>171</v>
      </c>
      <c r="B179" s="162">
        <v>45536</v>
      </c>
      <c r="C179" s="87">
        <f t="shared" si="10"/>
        <v>23000</v>
      </c>
      <c r="D179" s="116"/>
      <c r="E179" s="116"/>
      <c r="F179" s="116"/>
      <c r="G179" s="116"/>
      <c r="H179" s="86">
        <f t="shared" si="9"/>
        <v>23000</v>
      </c>
      <c r="I179" s="151"/>
      <c r="J179" s="159"/>
      <c r="K179" s="154">
        <f>CFM!O207</f>
        <v>291839.32438992336</v>
      </c>
      <c r="L179" s="155"/>
      <c r="M179" s="154">
        <f>CFM!CJ201</f>
        <v>342578.64953653526</v>
      </c>
      <c r="N179" s="156"/>
      <c r="O179" s="157">
        <f t="shared" si="11"/>
        <v>10.833333333333334</v>
      </c>
      <c r="P179" s="158" t="str">
        <f>IF(E179="","",SUM($O$9:O179))</f>
        <v/>
      </c>
      <c r="Q179" s="82"/>
      <c r="R179" s="82"/>
      <c r="S179" s="82"/>
      <c r="T179" s="82"/>
    </row>
    <row r="180" spans="1:20" ht="14.1" customHeight="1" x14ac:dyDescent="0.25">
      <c r="A180" s="91">
        <f t="shared" si="8"/>
        <v>172</v>
      </c>
      <c r="B180" s="162">
        <v>45566</v>
      </c>
      <c r="C180" s="87">
        <f t="shared" si="10"/>
        <v>23000</v>
      </c>
      <c r="D180" s="116"/>
      <c r="E180" s="116"/>
      <c r="F180" s="116"/>
      <c r="G180" s="116"/>
      <c r="H180" s="86">
        <f t="shared" si="9"/>
        <v>23000</v>
      </c>
      <c r="I180" s="151"/>
      <c r="J180" s="159"/>
      <c r="K180" s="154">
        <f>CFM!O208</f>
        <v>290172.44650658395</v>
      </c>
      <c r="L180" s="155"/>
      <c r="M180" s="154">
        <f>CFM!CJ202</f>
        <v>341329.89292316785</v>
      </c>
      <c r="N180" s="156"/>
      <c r="O180" s="157">
        <f t="shared" si="11"/>
        <v>10.833333333333334</v>
      </c>
      <c r="P180" s="158" t="str">
        <f>IF(E180="","",SUM($O$9:O180))</f>
        <v/>
      </c>
      <c r="Q180" s="82"/>
      <c r="R180" s="82"/>
      <c r="S180" s="82"/>
      <c r="T180" s="82"/>
    </row>
    <row r="181" spans="1:20" ht="14.1" customHeight="1" x14ac:dyDescent="0.25">
      <c r="A181" s="91">
        <f t="shared" si="8"/>
        <v>173</v>
      </c>
      <c r="B181" s="162">
        <v>45597</v>
      </c>
      <c r="C181" s="87">
        <f t="shared" si="10"/>
        <v>23000</v>
      </c>
      <c r="D181" s="116"/>
      <c r="E181" s="116"/>
      <c r="F181" s="116"/>
      <c r="G181" s="116"/>
      <c r="H181" s="86">
        <f t="shared" si="9"/>
        <v>23000</v>
      </c>
      <c r="I181" s="151"/>
      <c r="J181" s="159"/>
      <c r="K181" s="154">
        <f>CFM!O209</f>
        <v>288505.56862324453</v>
      </c>
      <c r="L181" s="155"/>
      <c r="M181" s="154">
        <f>CFM!CJ203</f>
        <v>340076.45347250032</v>
      </c>
      <c r="N181" s="156"/>
      <c r="O181" s="157">
        <f t="shared" si="11"/>
        <v>10.833333333333334</v>
      </c>
      <c r="P181" s="158" t="str">
        <f>IF(E181="","",SUM($O$9:O181))</f>
        <v/>
      </c>
      <c r="Q181" s="82"/>
      <c r="R181" s="82"/>
      <c r="S181" s="82"/>
      <c r="T181" s="82"/>
    </row>
    <row r="182" spans="1:20" ht="14.1" customHeight="1" x14ac:dyDescent="0.25">
      <c r="A182" s="91">
        <f t="shared" si="8"/>
        <v>174</v>
      </c>
      <c r="B182" s="162">
        <v>45627</v>
      </c>
      <c r="C182" s="87">
        <f t="shared" si="10"/>
        <v>23000</v>
      </c>
      <c r="D182" s="116"/>
      <c r="E182" s="116"/>
      <c r="F182" s="116"/>
      <c r="G182" s="116"/>
      <c r="H182" s="86">
        <f t="shared" si="9"/>
        <v>23000</v>
      </c>
      <c r="I182" s="151"/>
      <c r="J182" s="159"/>
      <c r="K182" s="154">
        <f>CFM!O210</f>
        <v>286838.69073990511</v>
      </c>
      <c r="L182" s="155"/>
      <c r="M182" s="154">
        <f>CFM!CJ204</f>
        <v>338818.31362389278</v>
      </c>
      <c r="N182" s="156"/>
      <c r="O182" s="157">
        <f t="shared" si="11"/>
        <v>10.833333333333334</v>
      </c>
      <c r="P182" s="158" t="str">
        <f>IF(E182="","",SUM($O$9:O182))</f>
        <v/>
      </c>
      <c r="Q182" s="82"/>
      <c r="R182" s="82"/>
      <c r="S182" s="82"/>
      <c r="T182" s="82"/>
    </row>
    <row r="183" spans="1:20" ht="14.1" customHeight="1" x14ac:dyDescent="0.25">
      <c r="A183" s="91">
        <f t="shared" si="8"/>
        <v>175</v>
      </c>
      <c r="B183" s="161">
        <v>45658</v>
      </c>
      <c r="C183" s="87">
        <f t="shared" si="10"/>
        <v>23000</v>
      </c>
      <c r="D183" s="116"/>
      <c r="E183" s="116"/>
      <c r="F183" s="116"/>
      <c r="G183" s="116"/>
      <c r="H183" s="86">
        <f t="shared" si="9"/>
        <v>23000</v>
      </c>
      <c r="I183" s="151"/>
      <c r="J183" s="159"/>
      <c r="K183" s="154">
        <f>CFM!O211</f>
        <v>285171.8128565657</v>
      </c>
      <c r="L183" s="155"/>
      <c r="M183" s="154">
        <f>CFM!CJ205</f>
        <v>337555.455750853</v>
      </c>
      <c r="N183" s="156"/>
      <c r="O183" s="157">
        <f t="shared" si="11"/>
        <v>10.833333333333334</v>
      </c>
      <c r="P183" s="158" t="str">
        <f>IF(E183="","",SUM($O$9:O183))</f>
        <v/>
      </c>
      <c r="Q183" s="82"/>
      <c r="R183" s="82"/>
      <c r="S183" s="82"/>
      <c r="T183" s="82"/>
    </row>
    <row r="184" spans="1:20" ht="14.1" customHeight="1" x14ac:dyDescent="0.25">
      <c r="A184" s="91">
        <f t="shared" si="8"/>
        <v>176</v>
      </c>
      <c r="B184" s="161">
        <v>45689</v>
      </c>
      <c r="C184" s="87">
        <f t="shared" si="10"/>
        <v>23000</v>
      </c>
      <c r="D184" s="116"/>
      <c r="E184" s="116"/>
      <c r="F184" s="116"/>
      <c r="G184" s="116"/>
      <c r="H184" s="86">
        <f t="shared" si="9"/>
        <v>23000</v>
      </c>
      <c r="I184" s="151"/>
      <c r="J184" s="159"/>
      <c r="K184" s="154">
        <f>CFM!O212</f>
        <v>283504.93497322628</v>
      </c>
      <c r="L184" s="155"/>
      <c r="M184" s="154">
        <f>CFM!CJ206</f>
        <v>336287.86216078931</v>
      </c>
      <c r="N184" s="156"/>
      <c r="O184" s="157">
        <f t="shared" si="11"/>
        <v>10.833333333333334</v>
      </c>
      <c r="P184" s="158" t="str">
        <f>IF(E184="","",SUM($O$9:O184))</f>
        <v/>
      </c>
      <c r="Q184" s="82"/>
      <c r="R184" s="82"/>
      <c r="S184" s="82"/>
      <c r="T184" s="82"/>
    </row>
    <row r="185" spans="1:20" ht="14.1" customHeight="1" x14ac:dyDescent="0.25">
      <c r="A185" s="91">
        <f t="shared" si="8"/>
        <v>177</v>
      </c>
      <c r="B185" s="162">
        <v>45717</v>
      </c>
      <c r="C185" s="87">
        <f t="shared" si="10"/>
        <v>23000</v>
      </c>
      <c r="D185" s="116"/>
      <c r="E185" s="116"/>
      <c r="F185" s="116"/>
      <c r="G185" s="116"/>
      <c r="H185" s="86">
        <f t="shared" si="9"/>
        <v>23000</v>
      </c>
      <c r="I185" s="151"/>
      <c r="J185" s="159"/>
      <c r="K185" s="154">
        <f>CFM!O213</f>
        <v>281838.05708988686</v>
      </c>
      <c r="L185" s="155"/>
      <c r="M185" s="154">
        <f>CFM!CJ207</f>
        <v>335015.51509476284</v>
      </c>
      <c r="N185" s="156"/>
      <c r="O185" s="157">
        <f t="shared" si="11"/>
        <v>10.833333333333334</v>
      </c>
      <c r="P185" s="158" t="str">
        <f>IF(E185="","",SUM($O$9:O185))</f>
        <v/>
      </c>
      <c r="Q185" s="82"/>
      <c r="R185" s="82"/>
      <c r="S185" s="82"/>
      <c r="T185" s="82"/>
    </row>
    <row r="186" spans="1:20" ht="14.1" customHeight="1" x14ac:dyDescent="0.25">
      <c r="A186" s="91">
        <f t="shared" si="8"/>
        <v>178</v>
      </c>
      <c r="B186" s="162">
        <v>45748</v>
      </c>
      <c r="C186" s="87">
        <f t="shared" si="10"/>
        <v>23000</v>
      </c>
      <c r="D186" s="116"/>
      <c r="E186" s="116"/>
      <c r="F186" s="116"/>
      <c r="G186" s="116"/>
      <c r="H186" s="86">
        <f t="shared" si="9"/>
        <v>23000</v>
      </c>
      <c r="I186" s="151"/>
      <c r="J186" s="159"/>
      <c r="K186" s="154">
        <f>CFM!O214</f>
        <v>280171.17920654744</v>
      </c>
      <c r="L186" s="155"/>
      <c r="M186" s="154">
        <f>CFM!CJ208</f>
        <v>333738.39672723878</v>
      </c>
      <c r="N186" s="156"/>
      <c r="O186" s="157">
        <f t="shared" si="11"/>
        <v>10.833333333333334</v>
      </c>
      <c r="P186" s="158" t="str">
        <f>IF(E186="","",SUM($O$9:O186))</f>
        <v/>
      </c>
      <c r="Q186" s="82"/>
      <c r="R186" s="82"/>
      <c r="S186" s="82"/>
      <c r="T186" s="82"/>
    </row>
    <row r="187" spans="1:20" ht="14.1" customHeight="1" x14ac:dyDescent="0.25">
      <c r="A187" s="91">
        <f t="shared" si="8"/>
        <v>179</v>
      </c>
      <c r="B187" s="162">
        <v>45778</v>
      </c>
      <c r="C187" s="87">
        <f t="shared" si="10"/>
        <v>23000</v>
      </c>
      <c r="D187" s="116"/>
      <c r="E187" s="116"/>
      <c r="F187" s="116"/>
      <c r="G187" s="116"/>
      <c r="H187" s="86">
        <f t="shared" si="9"/>
        <v>23000</v>
      </c>
      <c r="I187" s="151"/>
      <c r="J187" s="159"/>
      <c r="K187" s="154">
        <f>CFM!O215</f>
        <v>278504.30132320803</v>
      </c>
      <c r="L187" s="155"/>
      <c r="M187" s="154">
        <f>CFM!CJ209</f>
        <v>332456.48916583654</v>
      </c>
      <c r="N187" s="156"/>
      <c r="O187" s="157">
        <f t="shared" si="11"/>
        <v>10.833333333333334</v>
      </c>
      <c r="P187" s="158" t="str">
        <f>IF(E187="","",SUM($O$9:O187))</f>
        <v/>
      </c>
      <c r="Q187" s="82"/>
      <c r="R187" s="82"/>
      <c r="S187" s="82"/>
      <c r="T187" s="82"/>
    </row>
    <row r="188" spans="1:20" ht="14.1" customHeight="1" x14ac:dyDescent="0.25">
      <c r="A188" s="91">
        <f t="shared" si="8"/>
        <v>180</v>
      </c>
      <c r="B188" s="162">
        <v>45809</v>
      </c>
      <c r="C188" s="87">
        <f t="shared" si="10"/>
        <v>23000</v>
      </c>
      <c r="D188" s="116"/>
      <c r="E188" s="116"/>
      <c r="F188" s="116"/>
      <c r="G188" s="116"/>
      <c r="H188" s="86">
        <f t="shared" si="9"/>
        <v>23000</v>
      </c>
      <c r="I188" s="151"/>
      <c r="J188" s="159"/>
      <c r="K188" s="154">
        <f>CFM!O216</f>
        <v>276837.4234398689</v>
      </c>
      <c r="L188" s="155"/>
      <c r="M188" s="154">
        <f>CFM!CJ210</f>
        <v>331169.77445107902</v>
      </c>
      <c r="N188" s="156"/>
      <c r="O188" s="157">
        <f t="shared" si="11"/>
        <v>10.833333333333334</v>
      </c>
      <c r="P188" s="158" t="str">
        <f>IF(E188="","",SUM($O$9:O188))</f>
        <v/>
      </c>
      <c r="Q188" s="82"/>
      <c r="R188" s="82"/>
      <c r="S188" s="82"/>
      <c r="T188" s="82"/>
    </row>
    <row r="189" spans="1:20" ht="14.1" customHeight="1" x14ac:dyDescent="0.25">
      <c r="A189" s="91">
        <f t="shared" si="8"/>
        <v>181</v>
      </c>
      <c r="B189" s="162">
        <v>45839</v>
      </c>
      <c r="C189" s="87">
        <f t="shared" si="10"/>
        <v>23000</v>
      </c>
      <c r="D189" s="116"/>
      <c r="E189" s="116"/>
      <c r="F189" s="116"/>
      <c r="G189" s="116"/>
      <c r="H189" s="86">
        <f t="shared" si="9"/>
        <v>23000</v>
      </c>
      <c r="I189" s="151"/>
      <c r="J189" s="159"/>
      <c r="K189" s="154">
        <f>CFM!O217</f>
        <v>275093.86879846588</v>
      </c>
      <c r="L189" s="155"/>
      <c r="M189" s="154">
        <f>CFM!CJ211</f>
        <v>329878.23455614119</v>
      </c>
      <c r="N189" s="156"/>
      <c r="O189" s="157">
        <f t="shared" si="11"/>
        <v>10.833333333333334</v>
      </c>
      <c r="P189" s="158" t="str">
        <f>IF(E189="","",SUM($O$9:O189))</f>
        <v/>
      </c>
      <c r="Q189" s="82"/>
      <c r="R189" s="82"/>
      <c r="S189" s="82"/>
      <c r="T189" s="82"/>
    </row>
    <row r="190" spans="1:20" ht="14.1" customHeight="1" x14ac:dyDescent="0.25">
      <c r="A190" s="91">
        <f t="shared" si="8"/>
        <v>182</v>
      </c>
      <c r="B190" s="162">
        <v>45870</v>
      </c>
      <c r="C190" s="87">
        <f t="shared" si="10"/>
        <v>23000</v>
      </c>
      <c r="D190" s="116"/>
      <c r="E190" s="116"/>
      <c r="F190" s="116"/>
      <c r="G190" s="116"/>
      <c r="H190" s="86">
        <f t="shared" si="9"/>
        <v>23000</v>
      </c>
      <c r="I190" s="151"/>
      <c r="J190" s="159"/>
      <c r="K190" s="154">
        <f>CFM!O218</f>
        <v>273350.31415706285</v>
      </c>
      <c r="L190" s="155"/>
      <c r="M190" s="154">
        <f>CFM!CJ212</f>
        <v>328581.85138659732</v>
      </c>
      <c r="N190" s="156"/>
      <c r="O190" s="157">
        <f t="shared" si="11"/>
        <v>10.833333333333334</v>
      </c>
      <c r="P190" s="158" t="str">
        <f>IF(E190="","",SUM($O$9:O190))</f>
        <v/>
      </c>
      <c r="Q190" s="82"/>
      <c r="R190" s="82"/>
      <c r="S190" s="82"/>
      <c r="T190" s="82"/>
    </row>
    <row r="191" spans="1:20" ht="14.1" customHeight="1" x14ac:dyDescent="0.25">
      <c r="A191" s="91">
        <f t="shared" si="8"/>
        <v>183</v>
      </c>
      <c r="B191" s="162">
        <v>45901</v>
      </c>
      <c r="C191" s="87">
        <f t="shared" si="10"/>
        <v>23000</v>
      </c>
      <c r="D191" s="116"/>
      <c r="E191" s="116"/>
      <c r="F191" s="116"/>
      <c r="G191" s="116"/>
      <c r="H191" s="86">
        <f t="shared" si="9"/>
        <v>23000</v>
      </c>
      <c r="I191" s="151"/>
      <c r="J191" s="159"/>
      <c r="K191" s="154">
        <f>CFM!O219</f>
        <v>271606.75951565983</v>
      </c>
      <c r="L191" s="155"/>
      <c r="M191" s="154">
        <f>CFM!CJ213</f>
        <v>327280.60678016767</v>
      </c>
      <c r="N191" s="156"/>
      <c r="O191" s="157">
        <f t="shared" si="11"/>
        <v>10.833333333333334</v>
      </c>
      <c r="P191" s="158" t="str">
        <f>IF(E191="","",SUM($O$9:O191))</f>
        <v/>
      </c>
      <c r="Q191" s="82"/>
      <c r="R191" s="82"/>
      <c r="S191" s="82"/>
      <c r="T191" s="82"/>
    </row>
    <row r="192" spans="1:20" ht="14.1" customHeight="1" x14ac:dyDescent="0.25">
      <c r="A192" s="91">
        <f t="shared" si="8"/>
        <v>184</v>
      </c>
      <c r="B192" s="162">
        <v>45931</v>
      </c>
      <c r="C192" s="87">
        <f t="shared" si="10"/>
        <v>23000</v>
      </c>
      <c r="D192" s="116"/>
      <c r="E192" s="116"/>
      <c r="F192" s="116"/>
      <c r="G192" s="116"/>
      <c r="H192" s="86">
        <f t="shared" si="9"/>
        <v>23000</v>
      </c>
      <c r="I192" s="151"/>
      <c r="J192" s="159"/>
      <c r="K192" s="154">
        <f>CFM!O220</f>
        <v>269863.2048742568</v>
      </c>
      <c r="L192" s="155"/>
      <c r="M192" s="154">
        <f>CFM!CJ214</f>
        <v>325974.48250646389</v>
      </c>
      <c r="N192" s="156"/>
      <c r="O192" s="157">
        <f t="shared" si="11"/>
        <v>10.833333333333334</v>
      </c>
      <c r="P192" s="158" t="str">
        <f>IF(E192="","",SUM($O$9:O192))</f>
        <v/>
      </c>
      <c r="Q192" s="82"/>
      <c r="R192" s="82"/>
      <c r="S192" s="82"/>
      <c r="T192" s="82"/>
    </row>
    <row r="193" spans="1:20" ht="14.1" customHeight="1" x14ac:dyDescent="0.25">
      <c r="A193" s="91">
        <f t="shared" si="8"/>
        <v>185</v>
      </c>
      <c r="B193" s="162">
        <v>45962</v>
      </c>
      <c r="C193" s="87">
        <f t="shared" si="10"/>
        <v>23000</v>
      </c>
      <c r="D193" s="116"/>
      <c r="E193" s="116"/>
      <c r="F193" s="116"/>
      <c r="G193" s="116"/>
      <c r="H193" s="86">
        <f t="shared" si="9"/>
        <v>23000</v>
      </c>
      <c r="I193" s="151"/>
      <c r="J193" s="159"/>
      <c r="K193" s="154">
        <f>CFM!O221</f>
        <v>268119.65023285378</v>
      </c>
      <c r="L193" s="155"/>
      <c r="M193" s="154">
        <f>CFM!CJ215</f>
        <v>324663.46026673372</v>
      </c>
      <c r="N193" s="156"/>
      <c r="O193" s="157">
        <f t="shared" si="11"/>
        <v>10.833333333333334</v>
      </c>
      <c r="P193" s="158" t="str">
        <f>IF(E193="","",SUM($O$9:O193))</f>
        <v/>
      </c>
      <c r="Q193" s="82"/>
      <c r="R193" s="82"/>
      <c r="S193" s="82"/>
      <c r="T193" s="82"/>
    </row>
    <row r="194" spans="1:20" ht="14.1" customHeight="1" x14ac:dyDescent="0.25">
      <c r="A194" s="91">
        <f t="shared" si="8"/>
        <v>186</v>
      </c>
      <c r="B194" s="162">
        <v>45992</v>
      </c>
      <c r="C194" s="87">
        <f t="shared" si="10"/>
        <v>23000</v>
      </c>
      <c r="D194" s="116"/>
      <c r="E194" s="116"/>
      <c r="F194" s="116"/>
      <c r="G194" s="116"/>
      <c r="H194" s="86">
        <f t="shared" si="9"/>
        <v>23000</v>
      </c>
      <c r="I194" s="151"/>
      <c r="J194" s="159"/>
      <c r="K194" s="154">
        <f>CFM!O222</f>
        <v>266376.09559145075</v>
      </c>
      <c r="L194" s="155"/>
      <c r="M194" s="154">
        <f>CFM!CJ216</f>
        <v>323347.52169360459</v>
      </c>
      <c r="N194" s="156"/>
      <c r="O194" s="157">
        <f t="shared" si="11"/>
        <v>10.833333333333334</v>
      </c>
      <c r="P194" s="158" t="str">
        <f>IF(E194="","",SUM($O$9:O194))</f>
        <v/>
      </c>
      <c r="Q194" s="82"/>
      <c r="R194" s="82"/>
      <c r="S194" s="82"/>
      <c r="T194" s="82"/>
    </row>
    <row r="195" spans="1:20" ht="14.1" customHeight="1" x14ac:dyDescent="0.25">
      <c r="A195" s="91">
        <f t="shared" si="8"/>
        <v>187</v>
      </c>
      <c r="B195" s="161">
        <v>46023</v>
      </c>
      <c r="C195" s="87">
        <f t="shared" si="10"/>
        <v>23000</v>
      </c>
      <c r="D195" s="116"/>
      <c r="E195" s="116"/>
      <c r="F195" s="116"/>
      <c r="G195" s="116"/>
      <c r="H195" s="86">
        <f t="shared" si="9"/>
        <v>23000</v>
      </c>
      <c r="I195" s="151"/>
      <c r="J195" s="159"/>
      <c r="K195" s="154">
        <f>CFM!O223</f>
        <v>264632.54095004773</v>
      </c>
      <c r="L195" s="155"/>
      <c r="M195" s="154">
        <f>CFM!CJ217</f>
        <v>322026.64835082623</v>
      </c>
      <c r="N195" s="156"/>
      <c r="O195" s="157">
        <f t="shared" si="11"/>
        <v>10.833333333333334</v>
      </c>
      <c r="P195" s="158" t="str">
        <f>IF(E195="","",SUM($O$9:O195))</f>
        <v/>
      </c>
      <c r="Q195" s="82"/>
      <c r="R195" s="82"/>
      <c r="S195" s="82"/>
      <c r="T195" s="82"/>
    </row>
    <row r="196" spans="1:20" ht="14.1" customHeight="1" x14ac:dyDescent="0.25">
      <c r="A196" s="91">
        <f t="shared" si="8"/>
        <v>188</v>
      </c>
      <c r="B196" s="161">
        <v>46054</v>
      </c>
      <c r="C196" s="87">
        <f t="shared" si="10"/>
        <v>23000</v>
      </c>
      <c r="D196" s="116"/>
      <c r="E196" s="116"/>
      <c r="F196" s="116"/>
      <c r="G196" s="116"/>
      <c r="H196" s="86">
        <f t="shared" si="9"/>
        <v>23000</v>
      </c>
      <c r="I196" s="151"/>
      <c r="J196" s="159"/>
      <c r="K196" s="154">
        <f>CFM!O224</f>
        <v>262888.9863086447</v>
      </c>
      <c r="L196" s="155"/>
      <c r="M196" s="154">
        <f>CFM!CJ218</f>
        <v>320700.82173301245</v>
      </c>
      <c r="N196" s="156"/>
      <c r="O196" s="157">
        <f t="shared" si="11"/>
        <v>10.833333333333334</v>
      </c>
      <c r="P196" s="158" t="str">
        <f>IF(E196="","",SUM($O$9:O196))</f>
        <v/>
      </c>
      <c r="Q196" s="82"/>
      <c r="R196" s="82"/>
      <c r="S196" s="82"/>
      <c r="T196" s="82"/>
    </row>
    <row r="197" spans="1:20" ht="14.1" customHeight="1" x14ac:dyDescent="0.25">
      <c r="A197" s="91">
        <f t="shared" si="8"/>
        <v>189</v>
      </c>
      <c r="B197" s="162">
        <v>46082</v>
      </c>
      <c r="C197" s="87">
        <f t="shared" si="10"/>
        <v>23000</v>
      </c>
      <c r="D197" s="116"/>
      <c r="E197" s="116"/>
      <c r="F197" s="116"/>
      <c r="G197" s="116"/>
      <c r="H197" s="86">
        <f t="shared" si="9"/>
        <v>23000</v>
      </c>
      <c r="I197" s="151"/>
      <c r="J197" s="159"/>
      <c r="K197" s="154">
        <f>CFM!O225</f>
        <v>261145.43166724168</v>
      </c>
      <c r="L197" s="155"/>
      <c r="M197" s="154">
        <f>CFM!CJ219</f>
        <v>319370.02326538187</v>
      </c>
      <c r="N197" s="156"/>
      <c r="O197" s="157">
        <f t="shared" si="11"/>
        <v>10.833333333333334</v>
      </c>
      <c r="P197" s="158" t="str">
        <f>IF(E197="","",SUM($O$9:O197))</f>
        <v/>
      </c>
      <c r="Q197" s="82"/>
      <c r="R197" s="82"/>
      <c r="S197" s="82"/>
      <c r="T197" s="82"/>
    </row>
    <row r="198" spans="1:20" ht="14.1" customHeight="1" x14ac:dyDescent="0.25">
      <c r="A198" s="91">
        <f t="shared" si="8"/>
        <v>190</v>
      </c>
      <c r="B198" s="162">
        <v>46113</v>
      </c>
      <c r="C198" s="87">
        <f t="shared" si="10"/>
        <v>23000</v>
      </c>
      <c r="D198" s="116"/>
      <c r="E198" s="116"/>
      <c r="F198" s="116"/>
      <c r="G198" s="116"/>
      <c r="H198" s="86">
        <f t="shared" si="9"/>
        <v>23000</v>
      </c>
      <c r="I198" s="151"/>
      <c r="J198" s="159"/>
      <c r="K198" s="154">
        <f>CFM!O226</f>
        <v>259401.87702583865</v>
      </c>
      <c r="L198" s="155"/>
      <c r="M198" s="154">
        <f>CFM!CJ220</f>
        <v>318034.23430349765</v>
      </c>
      <c r="N198" s="156"/>
      <c r="O198" s="157">
        <f t="shared" si="11"/>
        <v>10.833333333333334</v>
      </c>
      <c r="P198" s="158" t="str">
        <f>IF(E198="","",SUM($O$9:O198))</f>
        <v/>
      </c>
      <c r="Q198" s="82"/>
      <c r="R198" s="82"/>
      <c r="S198" s="82"/>
      <c r="T198" s="82"/>
    </row>
    <row r="199" spans="1:20" ht="14.1" customHeight="1" x14ac:dyDescent="0.25">
      <c r="A199" s="91">
        <f t="shared" si="8"/>
        <v>191</v>
      </c>
      <c r="B199" s="162">
        <v>46143</v>
      </c>
      <c r="C199" s="87">
        <f t="shared" si="10"/>
        <v>23000</v>
      </c>
      <c r="D199" s="116"/>
      <c r="E199" s="116"/>
      <c r="F199" s="116"/>
      <c r="G199" s="116"/>
      <c r="H199" s="86">
        <f t="shared" si="9"/>
        <v>23000</v>
      </c>
      <c r="I199" s="151"/>
      <c r="J199" s="159"/>
      <c r="K199" s="154">
        <f>CFM!O227</f>
        <v>257658.32238443563</v>
      </c>
      <c r="L199" s="155"/>
      <c r="M199" s="154">
        <f>CFM!CJ221</f>
        <v>316693.43613300635</v>
      </c>
      <c r="N199" s="156"/>
      <c r="O199" s="157">
        <f t="shared" si="11"/>
        <v>10.833333333333334</v>
      </c>
      <c r="P199" s="158" t="str">
        <f>IF(E199="","",SUM($O$9:O199))</f>
        <v/>
      </c>
      <c r="Q199" s="82"/>
      <c r="R199" s="82"/>
      <c r="S199" s="82"/>
      <c r="T199" s="82"/>
    </row>
    <row r="200" spans="1:20" ht="14.1" customHeight="1" x14ac:dyDescent="0.25">
      <c r="A200" s="91">
        <f t="shared" si="8"/>
        <v>192</v>
      </c>
      <c r="B200" s="162">
        <v>46174</v>
      </c>
      <c r="C200" s="87">
        <f t="shared" si="10"/>
        <v>23000</v>
      </c>
      <c r="D200" s="116"/>
      <c r="E200" s="116"/>
      <c r="F200" s="116"/>
      <c r="G200" s="116"/>
      <c r="H200" s="86">
        <f t="shared" si="9"/>
        <v>23000</v>
      </c>
      <c r="I200" s="151"/>
      <c r="J200" s="159"/>
      <c r="K200" s="154">
        <f>CFM!O228</f>
        <v>255914.76774303251</v>
      </c>
      <c r="L200" s="155"/>
      <c r="M200" s="154">
        <f>CFM!CJ222</f>
        <v>315347.60996937571</v>
      </c>
      <c r="N200" s="156"/>
      <c r="O200" s="157">
        <f t="shared" si="11"/>
        <v>10.833333333333334</v>
      </c>
      <c r="P200" s="158" t="str">
        <f>IF(E200="","",SUM($O$9:O200))</f>
        <v/>
      </c>
      <c r="Q200" s="82"/>
      <c r="R200" s="82"/>
      <c r="S200" s="82"/>
      <c r="T200" s="82"/>
    </row>
    <row r="201" spans="1:20" ht="14.1" customHeight="1" x14ac:dyDescent="0.25">
      <c r="A201" s="91">
        <f t="shared" si="8"/>
        <v>193</v>
      </c>
      <c r="B201" s="162">
        <v>46204</v>
      </c>
      <c r="C201" s="87">
        <f t="shared" si="10"/>
        <v>23000</v>
      </c>
      <c r="D201" s="116"/>
      <c r="E201" s="116"/>
      <c r="F201" s="116"/>
      <c r="G201" s="116"/>
      <c r="H201" s="86">
        <f t="shared" si="9"/>
        <v>23000</v>
      </c>
      <c r="I201" s="151"/>
      <c r="J201" s="159"/>
      <c r="K201" s="154">
        <f>CFM!O229</f>
        <v>254091.00919542502</v>
      </c>
      <c r="L201" s="155"/>
      <c r="M201" s="154">
        <f>CFM!CJ223</f>
        <v>313996.73695763148</v>
      </c>
      <c r="N201" s="156"/>
      <c r="O201" s="157">
        <f t="shared" si="11"/>
        <v>10.833333333333334</v>
      </c>
      <c r="P201" s="158" t="str">
        <f>IF(E201="","",SUM($O$9:O201))</f>
        <v/>
      </c>
      <c r="Q201" s="82"/>
      <c r="R201" s="82"/>
      <c r="S201" s="82"/>
      <c r="T201" s="82"/>
    </row>
    <row r="202" spans="1:20" ht="14.1" customHeight="1" x14ac:dyDescent="0.25">
      <c r="A202" s="91">
        <f t="shared" ref="A202:A265" si="12">A201+1</f>
        <v>194</v>
      </c>
      <c r="B202" s="162">
        <v>46235</v>
      </c>
      <c r="C202" s="87">
        <f t="shared" si="10"/>
        <v>23000</v>
      </c>
      <c r="D202" s="116"/>
      <c r="E202" s="116"/>
      <c r="F202" s="116"/>
      <c r="G202" s="116"/>
      <c r="H202" s="86">
        <f t="shared" ref="H202:H265" si="13">IF(C202-D202+E202-F202-G202&gt;$C$9,$C$9,C202-D202+E202-F202-G202)</f>
        <v>23000</v>
      </c>
      <c r="I202" s="151"/>
      <c r="J202" s="159"/>
      <c r="K202" s="154">
        <f>CFM!O230</f>
        <v>252267.25064781753</v>
      </c>
      <c r="L202" s="155"/>
      <c r="M202" s="154">
        <f>CFM!CJ224</f>
        <v>312640.79817209317</v>
      </c>
      <c r="N202" s="156"/>
      <c r="O202" s="157">
        <f t="shared" si="11"/>
        <v>10.833333333333334</v>
      </c>
      <c r="P202" s="158" t="str">
        <f>IF(E202="","",SUM($O$9:O202))</f>
        <v/>
      </c>
      <c r="Q202" s="82"/>
      <c r="R202" s="82"/>
      <c r="S202" s="82"/>
      <c r="T202" s="82"/>
    </row>
    <row r="203" spans="1:20" ht="14.1" customHeight="1" x14ac:dyDescent="0.25">
      <c r="A203" s="91">
        <f t="shared" si="12"/>
        <v>195</v>
      </c>
      <c r="B203" s="162">
        <v>46266</v>
      </c>
      <c r="C203" s="87">
        <f t="shared" ref="C203:C266" si="14">H202</f>
        <v>23000</v>
      </c>
      <c r="D203" s="116"/>
      <c r="E203" s="116"/>
      <c r="F203" s="116"/>
      <c r="G203" s="116"/>
      <c r="H203" s="86">
        <f t="shared" si="13"/>
        <v>23000</v>
      </c>
      <c r="I203" s="151"/>
      <c r="J203" s="159"/>
      <c r="K203" s="154">
        <f>CFM!O231</f>
        <v>250443.49210021005</v>
      </c>
      <c r="L203" s="155"/>
      <c r="M203" s="154">
        <f>CFM!CJ225</f>
        <v>311279.77461610909</v>
      </c>
      <c r="N203" s="156"/>
      <c r="O203" s="157">
        <f t="shared" ref="O203:O266" si="15">IF($C$9&lt;H203,0,($C$9-H203)*($O$8*0.01)*30)/360</f>
        <v>10.833333333333334</v>
      </c>
      <c r="P203" s="158" t="str">
        <f>IF(E203="","",SUM($O$9:O203))</f>
        <v/>
      </c>
      <c r="Q203" s="82"/>
      <c r="R203" s="82"/>
      <c r="S203" s="82"/>
      <c r="T203" s="82"/>
    </row>
    <row r="204" spans="1:20" ht="14.1" customHeight="1" x14ac:dyDescent="0.25">
      <c r="A204" s="91">
        <f t="shared" si="12"/>
        <v>196</v>
      </c>
      <c r="B204" s="162">
        <v>46296</v>
      </c>
      <c r="C204" s="87">
        <f t="shared" si="14"/>
        <v>23000</v>
      </c>
      <c r="D204" s="116"/>
      <c r="E204" s="116"/>
      <c r="F204" s="116"/>
      <c r="G204" s="116"/>
      <c r="H204" s="86">
        <f t="shared" si="13"/>
        <v>23000</v>
      </c>
      <c r="I204" s="151"/>
      <c r="J204" s="159"/>
      <c r="K204" s="154">
        <f>CFM!O232</f>
        <v>248619.73355260256</v>
      </c>
      <c r="L204" s="155"/>
      <c r="M204" s="154">
        <f>CFM!CJ226</f>
        <v>309913.6472217901</v>
      </c>
      <c r="N204" s="156"/>
      <c r="O204" s="157">
        <f t="shared" si="15"/>
        <v>10.833333333333334</v>
      </c>
      <c r="P204" s="158" t="str">
        <f>IF(E204="","",SUM($O$9:O204))</f>
        <v/>
      </c>
      <c r="Q204" s="82"/>
      <c r="R204" s="82"/>
      <c r="S204" s="82"/>
      <c r="T204" s="82"/>
    </row>
    <row r="205" spans="1:20" ht="14.1" customHeight="1" x14ac:dyDescent="0.25">
      <c r="A205" s="91">
        <f t="shared" si="12"/>
        <v>197</v>
      </c>
      <c r="B205" s="162">
        <v>46327</v>
      </c>
      <c r="C205" s="87">
        <f t="shared" si="14"/>
        <v>23000</v>
      </c>
      <c r="D205" s="116"/>
      <c r="E205" s="116"/>
      <c r="F205" s="116"/>
      <c r="G205" s="116"/>
      <c r="H205" s="86">
        <f t="shared" si="13"/>
        <v>23000</v>
      </c>
      <c r="I205" s="151"/>
      <c r="J205" s="159"/>
      <c r="K205" s="154">
        <f>CFM!O233</f>
        <v>246795.97500499507</v>
      </c>
      <c r="L205" s="155"/>
      <c r="M205" s="154">
        <f>CFM!CJ227</f>
        <v>308542.39684974239</v>
      </c>
      <c r="N205" s="156"/>
      <c r="O205" s="157">
        <f t="shared" si="15"/>
        <v>10.833333333333334</v>
      </c>
      <c r="P205" s="158" t="str">
        <f>IF(E205="","",SUM($O$9:O205))</f>
        <v/>
      </c>
      <c r="Q205" s="82"/>
      <c r="R205" s="82"/>
      <c r="S205" s="82"/>
      <c r="T205" s="82"/>
    </row>
    <row r="206" spans="1:20" ht="14.1" customHeight="1" x14ac:dyDescent="0.25">
      <c r="A206" s="91">
        <f t="shared" si="12"/>
        <v>198</v>
      </c>
      <c r="B206" s="162">
        <v>46357</v>
      </c>
      <c r="C206" s="87">
        <f t="shared" si="14"/>
        <v>23000</v>
      </c>
      <c r="D206" s="116"/>
      <c r="E206" s="116"/>
      <c r="F206" s="116"/>
      <c r="G206" s="116"/>
      <c r="H206" s="86">
        <f t="shared" si="13"/>
        <v>23000</v>
      </c>
      <c r="I206" s="151"/>
      <c r="J206" s="159"/>
      <c r="K206" s="154">
        <f>CFM!O234</f>
        <v>244972.21645738758</v>
      </c>
      <c r="L206" s="155"/>
      <c r="M206" s="154">
        <f>CFM!CJ228</f>
        <v>307166.00428879954</v>
      </c>
      <c r="N206" s="156"/>
      <c r="O206" s="157">
        <f t="shared" si="15"/>
        <v>10.833333333333334</v>
      </c>
      <c r="P206" s="158" t="str">
        <f>IF(E206="","",SUM($O$9:O206))</f>
        <v/>
      </c>
      <c r="Q206" s="82"/>
      <c r="R206" s="82"/>
      <c r="S206" s="82"/>
      <c r="T206" s="82"/>
    </row>
    <row r="207" spans="1:20" ht="14.1" customHeight="1" x14ac:dyDescent="0.25">
      <c r="A207" s="91">
        <f t="shared" si="12"/>
        <v>199</v>
      </c>
      <c r="B207" s="161">
        <v>46388</v>
      </c>
      <c r="C207" s="87">
        <f t="shared" si="14"/>
        <v>23000</v>
      </c>
      <c r="D207" s="116"/>
      <c r="E207" s="116"/>
      <c r="F207" s="116"/>
      <c r="G207" s="116"/>
      <c r="H207" s="86">
        <f t="shared" si="13"/>
        <v>23000</v>
      </c>
      <c r="I207" s="151"/>
      <c r="J207" s="159"/>
      <c r="K207" s="154">
        <f>CFM!O235</f>
        <v>243148.45790978009</v>
      </c>
      <c r="L207" s="155"/>
      <c r="M207" s="154">
        <f>CFM!CJ229</f>
        <v>305784.45025575312</v>
      </c>
      <c r="N207" s="156"/>
      <c r="O207" s="157">
        <f t="shared" si="15"/>
        <v>10.833333333333334</v>
      </c>
      <c r="P207" s="158" t="str">
        <f>IF(E207="","",SUM($O$9:O207))</f>
        <v/>
      </c>
      <c r="Q207" s="82"/>
      <c r="R207" s="82"/>
      <c r="S207" s="82"/>
      <c r="T207" s="82"/>
    </row>
    <row r="208" spans="1:20" ht="14.1" customHeight="1" x14ac:dyDescent="0.25">
      <c r="A208" s="91">
        <f t="shared" si="12"/>
        <v>200</v>
      </c>
      <c r="B208" s="161">
        <v>46419</v>
      </c>
      <c r="C208" s="87">
        <f t="shared" si="14"/>
        <v>23000</v>
      </c>
      <c r="D208" s="116"/>
      <c r="E208" s="116"/>
      <c r="F208" s="116"/>
      <c r="G208" s="116"/>
      <c r="H208" s="86">
        <f t="shared" si="13"/>
        <v>23000</v>
      </c>
      <c r="I208" s="151"/>
      <c r="J208" s="159"/>
      <c r="K208" s="154">
        <f>CFM!O236</f>
        <v>241324.6993621726</v>
      </c>
      <c r="L208" s="155"/>
      <c r="M208" s="154">
        <f>CFM!CJ230</f>
        <v>304397.71539508278</v>
      </c>
      <c r="N208" s="156"/>
      <c r="O208" s="157">
        <f t="shared" si="15"/>
        <v>10.833333333333334</v>
      </c>
      <c r="P208" s="158" t="str">
        <f>IF(E208="","",SUM($O$9:O208))</f>
        <v/>
      </c>
      <c r="Q208" s="82"/>
      <c r="R208" s="82"/>
      <c r="S208" s="82"/>
      <c r="T208" s="82"/>
    </row>
    <row r="209" spans="1:20" ht="14.1" customHeight="1" x14ac:dyDescent="0.25">
      <c r="A209" s="91">
        <f t="shared" si="12"/>
        <v>201</v>
      </c>
      <c r="B209" s="162">
        <v>46447</v>
      </c>
      <c r="C209" s="87">
        <f t="shared" si="14"/>
        <v>23000</v>
      </c>
      <c r="D209" s="116"/>
      <c r="E209" s="116"/>
      <c r="F209" s="116"/>
      <c r="G209" s="116"/>
      <c r="H209" s="86">
        <f t="shared" si="13"/>
        <v>23000</v>
      </c>
      <c r="I209" s="151"/>
      <c r="J209" s="159"/>
      <c r="K209" s="154">
        <f>CFM!O237</f>
        <v>239500.94081456511</v>
      </c>
      <c r="L209" s="155"/>
      <c r="M209" s="154">
        <f>CFM!CJ231</f>
        <v>303005.78027868492</v>
      </c>
      <c r="N209" s="156"/>
      <c r="O209" s="157">
        <f t="shared" si="15"/>
        <v>10.833333333333334</v>
      </c>
      <c r="P209" s="158" t="str">
        <f>IF(E209="","",SUM($O$9:O209))</f>
        <v/>
      </c>
      <c r="Q209" s="82"/>
      <c r="R209" s="82"/>
      <c r="S209" s="82"/>
      <c r="T209" s="82"/>
    </row>
    <row r="210" spans="1:20" ht="14.1" customHeight="1" x14ac:dyDescent="0.25">
      <c r="A210" s="91">
        <f t="shared" si="12"/>
        <v>202</v>
      </c>
      <c r="B210" s="162">
        <v>46478</v>
      </c>
      <c r="C210" s="87">
        <f t="shared" si="14"/>
        <v>23000</v>
      </c>
      <c r="D210" s="116"/>
      <c r="E210" s="116"/>
      <c r="F210" s="116"/>
      <c r="G210" s="116"/>
      <c r="H210" s="86">
        <f t="shared" si="13"/>
        <v>23000</v>
      </c>
      <c r="I210" s="151"/>
      <c r="J210" s="159"/>
      <c r="K210" s="154">
        <f>CFM!O238</f>
        <v>237677.18226695762</v>
      </c>
      <c r="L210" s="155"/>
      <c r="M210" s="154">
        <f>CFM!CJ232</f>
        <v>301608.62540560059</v>
      </c>
      <c r="N210" s="156"/>
      <c r="O210" s="157">
        <f t="shared" si="15"/>
        <v>10.833333333333334</v>
      </c>
      <c r="P210" s="158" t="str">
        <f>IF(E210="","",SUM($O$9:O210))</f>
        <v/>
      </c>
      <c r="Q210" s="82"/>
      <c r="R210" s="82"/>
      <c r="S210" s="82"/>
      <c r="T210" s="82"/>
    </row>
    <row r="211" spans="1:20" ht="14.1" customHeight="1" x14ac:dyDescent="0.25">
      <c r="A211" s="91">
        <f t="shared" si="12"/>
        <v>203</v>
      </c>
      <c r="B211" s="162">
        <v>46508</v>
      </c>
      <c r="C211" s="87">
        <f t="shared" si="14"/>
        <v>23000</v>
      </c>
      <c r="D211" s="116"/>
      <c r="E211" s="116"/>
      <c r="F211" s="116"/>
      <c r="G211" s="116"/>
      <c r="H211" s="86">
        <f t="shared" si="13"/>
        <v>23000</v>
      </c>
      <c r="I211" s="151"/>
      <c r="J211" s="159"/>
      <c r="K211" s="154">
        <f>CFM!O239</f>
        <v>235853.42371935013</v>
      </c>
      <c r="L211" s="155"/>
      <c r="M211" s="154">
        <f>CFM!CJ233</f>
        <v>300206.23120174219</v>
      </c>
      <c r="N211" s="156"/>
      <c r="O211" s="157">
        <f t="shared" si="15"/>
        <v>10.833333333333334</v>
      </c>
      <c r="P211" s="158" t="str">
        <f>IF(E211="","",SUM($O$9:O211))</f>
        <v/>
      </c>
      <c r="Q211" s="82"/>
      <c r="R211" s="82"/>
      <c r="S211" s="82"/>
      <c r="T211" s="82"/>
    </row>
    <row r="212" spans="1:20" ht="14.1" customHeight="1" x14ac:dyDescent="0.25">
      <c r="A212" s="91">
        <f t="shared" si="12"/>
        <v>204</v>
      </c>
      <c r="B212" s="162">
        <v>46539</v>
      </c>
      <c r="C212" s="87">
        <f t="shared" si="14"/>
        <v>23000</v>
      </c>
      <c r="D212" s="116"/>
      <c r="E212" s="116"/>
      <c r="F212" s="116"/>
      <c r="G212" s="116"/>
      <c r="H212" s="86">
        <f t="shared" si="13"/>
        <v>23000</v>
      </c>
      <c r="I212" s="151"/>
      <c r="J212" s="159"/>
      <c r="K212" s="154">
        <f>CFM!O240</f>
        <v>234029.66517174261</v>
      </c>
      <c r="L212" s="155"/>
      <c r="M212" s="154">
        <f>CFM!CJ234</f>
        <v>298798.57801961934</v>
      </c>
      <c r="N212" s="156"/>
      <c r="O212" s="157">
        <f t="shared" si="15"/>
        <v>10.833333333333334</v>
      </c>
      <c r="P212" s="158" t="str">
        <f>IF(E212="","",SUM($O$9:O212))</f>
        <v/>
      </c>
      <c r="Q212" s="82"/>
      <c r="R212" s="82"/>
      <c r="S212" s="82"/>
      <c r="T212" s="82"/>
    </row>
    <row r="213" spans="1:20" ht="14.1" customHeight="1" x14ac:dyDescent="0.25">
      <c r="A213" s="91">
        <f t="shared" si="12"/>
        <v>205</v>
      </c>
      <c r="B213" s="162">
        <v>46569</v>
      </c>
      <c r="C213" s="87">
        <f t="shared" si="14"/>
        <v>23000</v>
      </c>
      <c r="D213" s="116"/>
      <c r="E213" s="116"/>
      <c r="F213" s="116"/>
      <c r="G213" s="116"/>
      <c r="H213" s="86">
        <f t="shared" si="13"/>
        <v>23000</v>
      </c>
      <c r="I213" s="151"/>
      <c r="J213" s="159"/>
      <c r="K213" s="154">
        <f>CFM!O241</f>
        <v>232122.01332018099</v>
      </c>
      <c r="L213" s="155"/>
      <c r="M213" s="154">
        <f>CFM!CJ235</f>
        <v>297385.64613806352</v>
      </c>
      <c r="N213" s="156"/>
      <c r="O213" s="157">
        <f t="shared" si="15"/>
        <v>10.833333333333334</v>
      </c>
      <c r="P213" s="158" t="str">
        <f>IF(E213="","",SUM($O$9:O213))</f>
        <v/>
      </c>
      <c r="Q213" s="82"/>
      <c r="R213" s="82"/>
      <c r="S213" s="82"/>
      <c r="T213" s="82"/>
    </row>
    <row r="214" spans="1:20" ht="14.1" customHeight="1" x14ac:dyDescent="0.25">
      <c r="A214" s="91">
        <f t="shared" si="12"/>
        <v>206</v>
      </c>
      <c r="B214" s="162">
        <v>46600</v>
      </c>
      <c r="C214" s="87">
        <f t="shared" si="14"/>
        <v>23000</v>
      </c>
      <c r="D214" s="116"/>
      <c r="E214" s="116"/>
      <c r="F214" s="116"/>
      <c r="G214" s="116"/>
      <c r="H214" s="86">
        <f t="shared" si="13"/>
        <v>23000</v>
      </c>
      <c r="I214" s="151"/>
      <c r="J214" s="159"/>
      <c r="K214" s="154">
        <f>CFM!O242</f>
        <v>230214.36146861938</v>
      </c>
      <c r="L214" s="155"/>
      <c r="M214" s="154">
        <f>CFM!CJ236</f>
        <v>295967.41576195182</v>
      </c>
      <c r="N214" s="156"/>
      <c r="O214" s="157">
        <f t="shared" si="15"/>
        <v>10.833333333333334</v>
      </c>
      <c r="P214" s="158" t="str">
        <f>IF(E214="","",SUM($O$9:O214))</f>
        <v/>
      </c>
      <c r="Q214" s="82"/>
      <c r="R214" s="82"/>
      <c r="S214" s="82"/>
      <c r="T214" s="82"/>
    </row>
    <row r="215" spans="1:20" ht="14.1" customHeight="1" x14ac:dyDescent="0.25">
      <c r="A215" s="91">
        <f t="shared" si="12"/>
        <v>207</v>
      </c>
      <c r="B215" s="162">
        <v>46631</v>
      </c>
      <c r="C215" s="87">
        <f t="shared" si="14"/>
        <v>23000</v>
      </c>
      <c r="D215" s="116"/>
      <c r="E215" s="116"/>
      <c r="F215" s="116"/>
      <c r="G215" s="116"/>
      <c r="H215" s="86">
        <f t="shared" si="13"/>
        <v>23000</v>
      </c>
      <c r="I215" s="151"/>
      <c r="J215" s="159"/>
      <c r="K215" s="154">
        <f>CFM!O243</f>
        <v>228306.70961705776</v>
      </c>
      <c r="L215" s="155"/>
      <c r="M215" s="154">
        <f>CFM!CJ237</f>
        <v>294543.86702192976</v>
      </c>
      <c r="N215" s="156"/>
      <c r="O215" s="157">
        <f t="shared" si="15"/>
        <v>10.833333333333334</v>
      </c>
      <c r="P215" s="158" t="str">
        <f>IF(E215="","",SUM($O$9:O215))</f>
        <v/>
      </c>
      <c r="Q215" s="82"/>
      <c r="R215" s="82"/>
      <c r="S215" s="82"/>
      <c r="T215" s="82"/>
    </row>
    <row r="216" spans="1:20" ht="14.1" customHeight="1" x14ac:dyDescent="0.25">
      <c r="A216" s="91">
        <f t="shared" si="12"/>
        <v>208</v>
      </c>
      <c r="B216" s="162">
        <v>46661</v>
      </c>
      <c r="C216" s="87">
        <f t="shared" si="14"/>
        <v>23000</v>
      </c>
      <c r="D216" s="116"/>
      <c r="E216" s="116"/>
      <c r="F216" s="116"/>
      <c r="G216" s="116"/>
      <c r="H216" s="86">
        <f t="shared" si="13"/>
        <v>23000</v>
      </c>
      <c r="I216" s="151"/>
      <c r="J216" s="159"/>
      <c r="K216" s="154">
        <f>CFM!O244</f>
        <v>226399.05776549614</v>
      </c>
      <c r="L216" s="155"/>
      <c r="M216" s="154">
        <f>CFM!CJ238</f>
        <v>293114.97997413261</v>
      </c>
      <c r="N216" s="156"/>
      <c r="O216" s="157">
        <f t="shared" si="15"/>
        <v>10.833333333333334</v>
      </c>
      <c r="P216" s="158" t="str">
        <f>IF(E216="","",SUM($O$9:O216))</f>
        <v/>
      </c>
      <c r="Q216" s="82"/>
      <c r="R216" s="82"/>
      <c r="S216" s="82"/>
      <c r="T216" s="82"/>
    </row>
    <row r="217" spans="1:20" ht="14.1" customHeight="1" x14ac:dyDescent="0.25">
      <c r="A217" s="91">
        <f t="shared" si="12"/>
        <v>209</v>
      </c>
      <c r="B217" s="162">
        <v>46692</v>
      </c>
      <c r="C217" s="87">
        <f t="shared" si="14"/>
        <v>23000</v>
      </c>
      <c r="D217" s="116"/>
      <c r="E217" s="116"/>
      <c r="F217" s="116"/>
      <c r="G217" s="116"/>
      <c r="H217" s="86">
        <f t="shared" si="13"/>
        <v>23000</v>
      </c>
      <c r="I217" s="151"/>
      <c r="J217" s="159"/>
      <c r="K217" s="154">
        <f>CFM!O245</f>
        <v>224491.40591393452</v>
      </c>
      <c r="L217" s="155"/>
      <c r="M217" s="154">
        <f>CFM!CJ239</f>
        <v>291680.73459990619</v>
      </c>
      <c r="N217" s="156"/>
      <c r="O217" s="157">
        <f t="shared" si="15"/>
        <v>10.833333333333334</v>
      </c>
      <c r="P217" s="158" t="str">
        <f>IF(E217="","",SUM($O$9:O217))</f>
        <v/>
      </c>
      <c r="Q217" s="82"/>
      <c r="R217" s="82"/>
      <c r="S217" s="82"/>
      <c r="T217" s="82"/>
    </row>
    <row r="218" spans="1:20" ht="14.1" customHeight="1" x14ac:dyDescent="0.25">
      <c r="A218" s="91">
        <f t="shared" si="12"/>
        <v>210</v>
      </c>
      <c r="B218" s="162">
        <v>46722</v>
      </c>
      <c r="C218" s="87">
        <f t="shared" si="14"/>
        <v>23000</v>
      </c>
      <c r="D218" s="116"/>
      <c r="E218" s="116"/>
      <c r="F218" s="116"/>
      <c r="G218" s="116"/>
      <c r="H218" s="86">
        <f t="shared" si="13"/>
        <v>23000</v>
      </c>
      <c r="I218" s="151"/>
      <c r="J218" s="159"/>
      <c r="K218" s="154">
        <f>CFM!O246</f>
        <v>222583.7540623729</v>
      </c>
      <c r="L218" s="155"/>
      <c r="M218" s="154">
        <f>CFM!CJ240</f>
        <v>290241.11080552643</v>
      </c>
      <c r="N218" s="156"/>
      <c r="O218" s="157">
        <f t="shared" si="15"/>
        <v>10.833333333333334</v>
      </c>
      <c r="P218" s="158" t="str">
        <f>IF(E218="","",SUM($O$9:O218))</f>
        <v/>
      </c>
      <c r="Q218" s="82"/>
      <c r="R218" s="82"/>
      <c r="S218" s="82"/>
      <c r="T218" s="82"/>
    </row>
    <row r="219" spans="1:20" ht="14.1" customHeight="1" x14ac:dyDescent="0.25">
      <c r="A219" s="91">
        <f t="shared" si="12"/>
        <v>211</v>
      </c>
      <c r="B219" s="161">
        <v>46753</v>
      </c>
      <c r="C219" s="87">
        <f t="shared" si="14"/>
        <v>23000</v>
      </c>
      <c r="D219" s="116"/>
      <c r="E219" s="116"/>
      <c r="F219" s="116"/>
      <c r="G219" s="116"/>
      <c r="H219" s="86">
        <f t="shared" si="13"/>
        <v>23000</v>
      </c>
      <c r="I219" s="151"/>
      <c r="J219" s="159"/>
      <c r="K219" s="154">
        <f>CFM!O247</f>
        <v>220676.10221081128</v>
      </c>
      <c r="L219" s="155"/>
      <c r="M219" s="154">
        <f>CFM!CJ241</f>
        <v>288796.08842191775</v>
      </c>
      <c r="N219" s="156"/>
      <c r="O219" s="157">
        <f t="shared" si="15"/>
        <v>10.833333333333334</v>
      </c>
      <c r="P219" s="158" t="str">
        <f>IF(E219="","",SUM($O$9:O219))</f>
        <v/>
      </c>
      <c r="Q219" s="82"/>
      <c r="R219" s="82"/>
      <c r="S219" s="82"/>
      <c r="T219" s="82"/>
    </row>
    <row r="220" spans="1:20" ht="14.1" customHeight="1" x14ac:dyDescent="0.25">
      <c r="A220" s="91">
        <f t="shared" si="12"/>
        <v>212</v>
      </c>
      <c r="B220" s="161">
        <v>46784</v>
      </c>
      <c r="C220" s="87">
        <f t="shared" si="14"/>
        <v>23000</v>
      </c>
      <c r="D220" s="116"/>
      <c r="E220" s="116"/>
      <c r="F220" s="116"/>
      <c r="G220" s="116"/>
      <c r="H220" s="86">
        <f t="shared" si="13"/>
        <v>23000</v>
      </c>
      <c r="I220" s="151"/>
      <c r="J220" s="159"/>
      <c r="K220" s="154">
        <f>CFM!O248</f>
        <v>218768.45035924966</v>
      </c>
      <c r="L220" s="155"/>
      <c r="M220" s="154">
        <f>CFM!CJ242</f>
        <v>287345.64720437053</v>
      </c>
      <c r="N220" s="156"/>
      <c r="O220" s="157">
        <f t="shared" si="15"/>
        <v>10.833333333333334</v>
      </c>
      <c r="P220" s="158" t="str">
        <f>IF(E220="","",SUM($O$9:O220))</f>
        <v/>
      </c>
      <c r="Q220" s="82"/>
      <c r="R220" s="82"/>
      <c r="S220" s="82"/>
      <c r="T220" s="82"/>
    </row>
    <row r="221" spans="1:20" ht="14.1" customHeight="1" x14ac:dyDescent="0.25">
      <c r="A221" s="91">
        <f t="shared" si="12"/>
        <v>213</v>
      </c>
      <c r="B221" s="162">
        <v>46813</v>
      </c>
      <c r="C221" s="87">
        <f t="shared" si="14"/>
        <v>23000</v>
      </c>
      <c r="D221" s="116"/>
      <c r="E221" s="116"/>
      <c r="F221" s="116"/>
      <c r="G221" s="116"/>
      <c r="H221" s="86">
        <f t="shared" si="13"/>
        <v>23000</v>
      </c>
      <c r="I221" s="151"/>
      <c r="J221" s="159"/>
      <c r="K221" s="154">
        <f>CFM!O249</f>
        <v>216860.79850768804</v>
      </c>
      <c r="L221" s="155"/>
      <c r="M221" s="154">
        <f>CFM!CJ243</f>
        <v>285889.7668322575</v>
      </c>
      <c r="N221" s="156"/>
      <c r="O221" s="157">
        <f t="shared" si="15"/>
        <v>10.833333333333334</v>
      </c>
      <c r="P221" s="158" t="str">
        <f>IF(E221="","",SUM($O$9:O221))</f>
        <v/>
      </c>
      <c r="Q221" s="82"/>
      <c r="R221" s="82"/>
      <c r="S221" s="82"/>
      <c r="T221" s="82"/>
    </row>
    <row r="222" spans="1:20" ht="14.1" customHeight="1" x14ac:dyDescent="0.25">
      <c r="A222" s="91">
        <f t="shared" si="12"/>
        <v>214</v>
      </c>
      <c r="B222" s="162">
        <v>46844</v>
      </c>
      <c r="C222" s="87">
        <f t="shared" si="14"/>
        <v>23000</v>
      </c>
      <c r="D222" s="116"/>
      <c r="E222" s="116"/>
      <c r="F222" s="116"/>
      <c r="G222" s="116"/>
      <c r="H222" s="86">
        <f t="shared" si="13"/>
        <v>23000</v>
      </c>
      <c r="I222" s="151"/>
      <c r="J222" s="159"/>
      <c r="K222" s="154">
        <f>CFM!O250</f>
        <v>214953.14665612642</v>
      </c>
      <c r="L222" s="155"/>
      <c r="M222" s="154">
        <f>CFM!CJ244</f>
        <v>284428.42690874904</v>
      </c>
      <c r="N222" s="156"/>
      <c r="O222" s="157">
        <f t="shared" si="15"/>
        <v>10.833333333333334</v>
      </c>
      <c r="P222" s="158" t="str">
        <f>IF(E222="","",SUM($O$9:O222))</f>
        <v/>
      </c>
      <c r="Q222" s="82"/>
      <c r="R222" s="82"/>
      <c r="S222" s="82"/>
      <c r="T222" s="82"/>
    </row>
    <row r="223" spans="1:20" ht="14.1" customHeight="1" x14ac:dyDescent="0.25">
      <c r="A223" s="91">
        <f t="shared" si="12"/>
        <v>215</v>
      </c>
      <c r="B223" s="162">
        <v>46874</v>
      </c>
      <c r="C223" s="87">
        <f t="shared" si="14"/>
        <v>23000</v>
      </c>
      <c r="D223" s="116"/>
      <c r="E223" s="116"/>
      <c r="F223" s="116"/>
      <c r="G223" s="116"/>
      <c r="H223" s="86">
        <f t="shared" si="13"/>
        <v>23000</v>
      </c>
      <c r="I223" s="151"/>
      <c r="J223" s="159"/>
      <c r="K223" s="154">
        <f>CFM!O251</f>
        <v>213045.49480456481</v>
      </c>
      <c r="L223" s="155"/>
      <c r="M223" s="154">
        <f>CFM!CJ245</f>
        <v>282961.60696052742</v>
      </c>
      <c r="N223" s="156"/>
      <c r="O223" s="157">
        <f t="shared" si="15"/>
        <v>10.833333333333334</v>
      </c>
      <c r="P223" s="158" t="str">
        <f>IF(E223="","",SUM($O$9:O223))</f>
        <v/>
      </c>
      <c r="Q223" s="82"/>
      <c r="R223" s="82"/>
      <c r="S223" s="82"/>
      <c r="T223" s="82"/>
    </row>
    <row r="224" spans="1:20" ht="14.1" customHeight="1" x14ac:dyDescent="0.25">
      <c r="A224" s="91">
        <f t="shared" si="12"/>
        <v>216</v>
      </c>
      <c r="B224" s="162">
        <v>46905</v>
      </c>
      <c r="C224" s="87">
        <f t="shared" si="14"/>
        <v>23000</v>
      </c>
      <c r="D224" s="116"/>
      <c r="E224" s="116"/>
      <c r="F224" s="116"/>
      <c r="G224" s="116"/>
      <c r="H224" s="86">
        <f t="shared" si="13"/>
        <v>23000</v>
      </c>
      <c r="I224" s="151"/>
      <c r="J224" s="159"/>
      <c r="K224" s="154">
        <f>CFM!O252</f>
        <v>211137.84295300304</v>
      </c>
      <c r="L224" s="155"/>
      <c r="M224" s="154">
        <f>CFM!CJ246</f>
        <v>281489.28643749998</v>
      </c>
      <c r="N224" s="156"/>
      <c r="O224" s="157">
        <f t="shared" si="15"/>
        <v>10.833333333333334</v>
      </c>
      <c r="P224" s="158" t="str">
        <f>IF(E224="","",SUM($O$9:O224))</f>
        <v/>
      </c>
      <c r="Q224" s="82"/>
      <c r="R224" s="82"/>
      <c r="S224" s="82"/>
      <c r="T224" s="82"/>
    </row>
    <row r="225" spans="1:20" ht="14.1" customHeight="1" x14ac:dyDescent="0.25">
      <c r="A225" s="91">
        <f t="shared" si="12"/>
        <v>217</v>
      </c>
      <c r="B225" s="162">
        <v>46935</v>
      </c>
      <c r="C225" s="87">
        <f t="shared" si="14"/>
        <v>23000</v>
      </c>
      <c r="D225" s="116"/>
      <c r="E225" s="116"/>
      <c r="F225" s="116"/>
      <c r="G225" s="116"/>
      <c r="H225" s="86">
        <f t="shared" si="13"/>
        <v>23000</v>
      </c>
      <c r="I225" s="151"/>
      <c r="J225" s="159"/>
      <c r="K225" s="154">
        <f>CFM!O253</f>
        <v>209142.43868661014</v>
      </c>
      <c r="L225" s="155"/>
      <c r="M225" s="154">
        <f>CFM!CJ247</f>
        <v>280011.44471251121</v>
      </c>
      <c r="N225" s="156"/>
      <c r="O225" s="157">
        <f t="shared" si="15"/>
        <v>10.833333333333334</v>
      </c>
      <c r="P225" s="158" t="str">
        <f>IF(E225="","",SUM($O$9:O225))</f>
        <v/>
      </c>
      <c r="Q225" s="82"/>
      <c r="R225" s="82"/>
      <c r="S225" s="82"/>
      <c r="T225" s="82"/>
    </row>
    <row r="226" spans="1:20" ht="14.1" customHeight="1" x14ac:dyDescent="0.25">
      <c r="A226" s="91">
        <f t="shared" si="12"/>
        <v>218</v>
      </c>
      <c r="B226" s="162">
        <v>46966</v>
      </c>
      <c r="C226" s="87">
        <f t="shared" si="14"/>
        <v>23000</v>
      </c>
      <c r="D226" s="116"/>
      <c r="E226" s="116"/>
      <c r="F226" s="116"/>
      <c r="G226" s="116"/>
      <c r="H226" s="86">
        <f t="shared" si="13"/>
        <v>23000</v>
      </c>
      <c r="I226" s="151"/>
      <c r="J226" s="159"/>
      <c r="K226" s="154">
        <f>CFM!O254</f>
        <v>207147.03442021724</v>
      </c>
      <c r="L226" s="155"/>
      <c r="M226" s="154">
        <f>CFM!CJ248</f>
        <v>278528.06108105375</v>
      </c>
      <c r="N226" s="156"/>
      <c r="O226" s="157">
        <f t="shared" si="15"/>
        <v>10.833333333333334</v>
      </c>
      <c r="P226" s="158" t="str">
        <f>IF(E226="","",SUM($O$9:O226))</f>
        <v/>
      </c>
      <c r="Q226" s="82"/>
      <c r="R226" s="82"/>
      <c r="S226" s="82"/>
      <c r="T226" s="82"/>
    </row>
    <row r="227" spans="1:20" ht="14.1" customHeight="1" x14ac:dyDescent="0.25">
      <c r="A227" s="91">
        <f t="shared" si="12"/>
        <v>219</v>
      </c>
      <c r="B227" s="162">
        <v>46997</v>
      </c>
      <c r="C227" s="87">
        <f t="shared" si="14"/>
        <v>23000</v>
      </c>
      <c r="D227" s="116"/>
      <c r="E227" s="116"/>
      <c r="F227" s="116"/>
      <c r="G227" s="116"/>
      <c r="H227" s="86">
        <f t="shared" si="13"/>
        <v>23000</v>
      </c>
      <c r="I227" s="151"/>
      <c r="J227" s="159"/>
      <c r="K227" s="154">
        <f>CFM!O255</f>
        <v>205151.63015382434</v>
      </c>
      <c r="L227" s="155"/>
      <c r="M227" s="154">
        <f>CFM!CJ249</f>
        <v>277039.11476097832</v>
      </c>
      <c r="N227" s="156"/>
      <c r="O227" s="157">
        <f t="shared" si="15"/>
        <v>10.833333333333334</v>
      </c>
      <c r="P227" s="158" t="str">
        <f>IF(E227="","",SUM($O$9:O227))</f>
        <v/>
      </c>
      <c r="Q227" s="82"/>
      <c r="R227" s="82"/>
      <c r="S227" s="82"/>
      <c r="T227" s="82"/>
    </row>
    <row r="228" spans="1:20" ht="14.1" customHeight="1" x14ac:dyDescent="0.25">
      <c r="A228" s="91">
        <f t="shared" si="12"/>
        <v>220</v>
      </c>
      <c r="B228" s="162">
        <v>47027</v>
      </c>
      <c r="C228" s="87">
        <f t="shared" si="14"/>
        <v>23000</v>
      </c>
      <c r="D228" s="116"/>
      <c r="E228" s="116"/>
      <c r="F228" s="116"/>
      <c r="G228" s="116"/>
      <c r="H228" s="86">
        <f t="shared" si="13"/>
        <v>23000</v>
      </c>
      <c r="I228" s="151"/>
      <c r="J228" s="159"/>
      <c r="K228" s="154">
        <f>CFM!O256</f>
        <v>203156.22588743144</v>
      </c>
      <c r="L228" s="155"/>
      <c r="M228" s="154">
        <f>CFM!CJ250</f>
        <v>275544.58489220258</v>
      </c>
      <c r="N228" s="156"/>
      <c r="O228" s="157">
        <f t="shared" si="15"/>
        <v>10.833333333333334</v>
      </c>
      <c r="P228" s="158" t="str">
        <f>IF(E228="","",SUM($O$9:O228))</f>
        <v/>
      </c>
      <c r="Q228" s="82"/>
      <c r="R228" s="82"/>
      <c r="S228" s="82"/>
      <c r="T228" s="82"/>
    </row>
    <row r="229" spans="1:20" ht="14.1" customHeight="1" x14ac:dyDescent="0.25">
      <c r="A229" s="91">
        <f t="shared" si="12"/>
        <v>221</v>
      </c>
      <c r="B229" s="162">
        <v>47058</v>
      </c>
      <c r="C229" s="87">
        <f t="shared" si="14"/>
        <v>23000</v>
      </c>
      <c r="D229" s="116"/>
      <c r="E229" s="116"/>
      <c r="F229" s="116"/>
      <c r="G229" s="116"/>
      <c r="H229" s="86">
        <f t="shared" si="13"/>
        <v>23000</v>
      </c>
      <c r="I229" s="151"/>
      <c r="J229" s="159"/>
      <c r="K229" s="154">
        <f>CFM!O257</f>
        <v>201160.82162103854</v>
      </c>
      <c r="L229" s="155"/>
      <c r="M229" s="154">
        <f>CFM!CJ251</f>
        <v>274044.45053641894</v>
      </c>
      <c r="N229" s="156"/>
      <c r="O229" s="157">
        <f t="shared" si="15"/>
        <v>10.833333333333334</v>
      </c>
      <c r="P229" s="158" t="str">
        <f>IF(E229="","",SUM($O$9:O229))</f>
        <v/>
      </c>
      <c r="Q229" s="82"/>
      <c r="R229" s="82"/>
      <c r="S229" s="82"/>
      <c r="T229" s="82"/>
    </row>
    <row r="230" spans="1:20" ht="14.1" customHeight="1" x14ac:dyDescent="0.25">
      <c r="A230" s="91">
        <f t="shared" si="12"/>
        <v>222</v>
      </c>
      <c r="B230" s="162">
        <v>47088</v>
      </c>
      <c r="C230" s="87">
        <f t="shared" si="14"/>
        <v>23000</v>
      </c>
      <c r="D230" s="116"/>
      <c r="E230" s="116"/>
      <c r="F230" s="116"/>
      <c r="G230" s="116"/>
      <c r="H230" s="86">
        <f t="shared" si="13"/>
        <v>23000</v>
      </c>
      <c r="I230" s="151"/>
      <c r="J230" s="159"/>
      <c r="K230" s="154">
        <f>CFM!O258</f>
        <v>199165.41735464564</v>
      </c>
      <c r="L230" s="155"/>
      <c r="M230" s="154">
        <f>CFM!CJ252</f>
        <v>272538.69067680108</v>
      </c>
      <c r="N230" s="156"/>
      <c r="O230" s="157">
        <f t="shared" si="15"/>
        <v>10.833333333333334</v>
      </c>
      <c r="P230" s="158" t="str">
        <f>IF(E230="","",SUM($O$9:O230))</f>
        <v/>
      </c>
      <c r="Q230" s="82"/>
      <c r="R230" s="82"/>
      <c r="S230" s="82"/>
      <c r="T230" s="82"/>
    </row>
    <row r="231" spans="1:20" ht="14.1" customHeight="1" x14ac:dyDescent="0.25">
      <c r="A231" s="91">
        <f t="shared" si="12"/>
        <v>223</v>
      </c>
      <c r="B231" s="161">
        <v>47119</v>
      </c>
      <c r="C231" s="87">
        <f t="shared" si="14"/>
        <v>23000</v>
      </c>
      <c r="D231" s="116"/>
      <c r="E231" s="116"/>
      <c r="F231" s="116"/>
      <c r="G231" s="116"/>
      <c r="H231" s="86">
        <f t="shared" si="13"/>
        <v>23000</v>
      </c>
      <c r="I231" s="151"/>
      <c r="J231" s="159"/>
      <c r="K231" s="154">
        <f>CFM!O259</f>
        <v>197170.01308825274</v>
      </c>
      <c r="L231" s="155"/>
      <c r="M231" s="154">
        <f>CFM!CJ253</f>
        <v>271027.28421770968</v>
      </c>
      <c r="N231" s="156"/>
      <c r="O231" s="157">
        <f t="shared" si="15"/>
        <v>10.833333333333334</v>
      </c>
      <c r="P231" s="158" t="str">
        <f>IF(E231="","",SUM($O$9:O231))</f>
        <v/>
      </c>
      <c r="Q231" s="82"/>
      <c r="R231" s="82"/>
      <c r="S231" s="82"/>
      <c r="T231" s="82"/>
    </row>
    <row r="232" spans="1:20" ht="14.1" customHeight="1" x14ac:dyDescent="0.25">
      <c r="A232" s="91">
        <f t="shared" si="12"/>
        <v>224</v>
      </c>
      <c r="B232" s="161">
        <v>47150</v>
      </c>
      <c r="C232" s="87">
        <f t="shared" si="14"/>
        <v>23000</v>
      </c>
      <c r="D232" s="116"/>
      <c r="E232" s="116"/>
      <c r="F232" s="116"/>
      <c r="G232" s="116"/>
      <c r="H232" s="86">
        <f t="shared" si="13"/>
        <v>23000</v>
      </c>
      <c r="I232" s="151"/>
      <c r="J232" s="159"/>
      <c r="K232" s="154">
        <f>CFM!O260</f>
        <v>195174.60882185985</v>
      </c>
      <c r="L232" s="155"/>
      <c r="M232" s="154">
        <f>CFM!CJ254</f>
        <v>269510.2099843967</v>
      </c>
      <c r="N232" s="156"/>
      <c r="O232" s="157">
        <f t="shared" si="15"/>
        <v>10.833333333333334</v>
      </c>
      <c r="P232" s="158" t="str">
        <f>IF(E232="","",SUM($O$9:O232))</f>
        <v/>
      </c>
      <c r="Q232" s="82"/>
      <c r="R232" s="82"/>
      <c r="S232" s="82"/>
      <c r="T232" s="82"/>
    </row>
    <row r="233" spans="1:20" ht="14.1" customHeight="1" x14ac:dyDescent="0.25">
      <c r="A233" s="91">
        <f t="shared" si="12"/>
        <v>225</v>
      </c>
      <c r="B233" s="162">
        <v>47178</v>
      </c>
      <c r="C233" s="87">
        <f t="shared" si="14"/>
        <v>23000</v>
      </c>
      <c r="D233" s="116"/>
      <c r="E233" s="116"/>
      <c r="F233" s="116"/>
      <c r="G233" s="116"/>
      <c r="H233" s="86">
        <f t="shared" si="13"/>
        <v>23000</v>
      </c>
      <c r="I233" s="151"/>
      <c r="J233" s="159"/>
      <c r="K233" s="154">
        <f>CFM!O261</f>
        <v>193179.20455546695</v>
      </c>
      <c r="L233" s="155"/>
      <c r="M233" s="154">
        <f>CFM!CJ255</f>
        <v>267987.44672270876</v>
      </c>
      <c r="N233" s="156"/>
      <c r="O233" s="157">
        <f t="shared" si="15"/>
        <v>10.833333333333334</v>
      </c>
      <c r="P233" s="158" t="str">
        <f>IF(E233="","",SUM($O$9:O233))</f>
        <v/>
      </c>
      <c r="Q233" s="82"/>
      <c r="R233" s="82"/>
      <c r="S233" s="82"/>
      <c r="T233" s="82"/>
    </row>
    <row r="234" spans="1:20" ht="14.1" customHeight="1" x14ac:dyDescent="0.25">
      <c r="A234" s="91">
        <f t="shared" si="12"/>
        <v>226</v>
      </c>
      <c r="B234" s="162">
        <v>47209</v>
      </c>
      <c r="C234" s="87">
        <f t="shared" si="14"/>
        <v>23000</v>
      </c>
      <c r="D234" s="116"/>
      <c r="E234" s="116"/>
      <c r="F234" s="116"/>
      <c r="G234" s="116"/>
      <c r="H234" s="86">
        <f t="shared" si="13"/>
        <v>23000</v>
      </c>
      <c r="I234" s="151"/>
      <c r="J234" s="159"/>
      <c r="K234" s="154">
        <f>CFM!O262</f>
        <v>191183.80028907405</v>
      </c>
      <c r="L234" s="155"/>
      <c r="M234" s="154">
        <f>CFM!CJ256</f>
        <v>266458.97309878952</v>
      </c>
      <c r="N234" s="156"/>
      <c r="O234" s="157">
        <f t="shared" si="15"/>
        <v>10.833333333333334</v>
      </c>
      <c r="P234" s="158" t="str">
        <f>IF(E234="","",SUM($O$9:O234))</f>
        <v/>
      </c>
      <c r="Q234" s="82"/>
      <c r="R234" s="82"/>
      <c r="S234" s="82"/>
      <c r="T234" s="82"/>
    </row>
    <row r="235" spans="1:20" ht="14.1" customHeight="1" x14ac:dyDescent="0.25">
      <c r="A235" s="91">
        <f t="shared" si="12"/>
        <v>227</v>
      </c>
      <c r="B235" s="162">
        <v>47239</v>
      </c>
      <c r="C235" s="87">
        <f t="shared" si="14"/>
        <v>23000</v>
      </c>
      <c r="D235" s="116"/>
      <c r="E235" s="116"/>
      <c r="F235" s="116"/>
      <c r="G235" s="116"/>
      <c r="H235" s="86">
        <f t="shared" si="13"/>
        <v>23000</v>
      </c>
      <c r="I235" s="151"/>
      <c r="J235" s="159"/>
      <c r="K235" s="154">
        <f>CFM!O263</f>
        <v>189188.39602268115</v>
      </c>
      <c r="L235" s="155"/>
      <c r="M235" s="154">
        <f>CFM!CJ257</f>
        <v>264924.76769878058</v>
      </c>
      <c r="N235" s="156"/>
      <c r="O235" s="157">
        <f t="shared" si="15"/>
        <v>10.833333333333334</v>
      </c>
      <c r="P235" s="158" t="str">
        <f>IF(E235="","",SUM($O$9:O235))</f>
        <v/>
      </c>
      <c r="Q235" s="82"/>
      <c r="R235" s="82"/>
      <c r="S235" s="82"/>
      <c r="T235" s="82"/>
    </row>
    <row r="236" spans="1:20" ht="14.1" customHeight="1" x14ac:dyDescent="0.25">
      <c r="A236" s="91">
        <f t="shared" si="12"/>
        <v>228</v>
      </c>
      <c r="B236" s="162">
        <v>47270</v>
      </c>
      <c r="C236" s="87">
        <f t="shared" si="14"/>
        <v>23000</v>
      </c>
      <c r="D236" s="116"/>
      <c r="E236" s="116"/>
      <c r="F236" s="116"/>
      <c r="G236" s="116"/>
      <c r="H236" s="86">
        <f t="shared" si="13"/>
        <v>23000</v>
      </c>
      <c r="I236" s="151"/>
      <c r="J236" s="159"/>
      <c r="K236" s="154">
        <f>CFM!O264</f>
        <v>187192.9917562881</v>
      </c>
      <c r="L236" s="155"/>
      <c r="M236" s="154">
        <f>CFM!CJ258</f>
        <v>263384.80902852159</v>
      </c>
      <c r="N236" s="156"/>
      <c r="O236" s="157">
        <f t="shared" si="15"/>
        <v>10.833333333333334</v>
      </c>
      <c r="P236" s="158" t="str">
        <f>IF(E236="","",SUM($O$9:O236))</f>
        <v/>
      </c>
      <c r="Q236" s="82"/>
      <c r="R236" s="82"/>
      <c r="S236" s="82"/>
      <c r="T236" s="82"/>
    </row>
    <row r="237" spans="1:20" ht="14.1" customHeight="1" x14ac:dyDescent="0.25">
      <c r="A237" s="91">
        <f t="shared" si="12"/>
        <v>229</v>
      </c>
      <c r="B237" s="162">
        <v>47300</v>
      </c>
      <c r="C237" s="87">
        <f t="shared" si="14"/>
        <v>23000</v>
      </c>
      <c r="D237" s="116"/>
      <c r="E237" s="116"/>
      <c r="F237" s="116"/>
      <c r="G237" s="116"/>
      <c r="H237" s="86">
        <f t="shared" si="13"/>
        <v>23000</v>
      </c>
      <c r="I237" s="151"/>
      <c r="J237" s="159"/>
      <c r="K237" s="154">
        <f>CFM!O265</f>
        <v>184606.94737761901</v>
      </c>
      <c r="L237" s="155"/>
      <c r="M237" s="154">
        <f>CFM!CJ259</f>
        <v>261839.07551324915</v>
      </c>
      <c r="N237" s="156"/>
      <c r="O237" s="157">
        <f t="shared" si="15"/>
        <v>10.833333333333334</v>
      </c>
      <c r="P237" s="158" t="str">
        <f>IF(E237="","",SUM($O$9:O237))</f>
        <v/>
      </c>
      <c r="Q237" s="82"/>
      <c r="R237" s="82"/>
      <c r="S237" s="82"/>
      <c r="T237" s="82"/>
    </row>
    <row r="238" spans="1:20" ht="14.1" customHeight="1" x14ac:dyDescent="0.25">
      <c r="A238" s="91">
        <f t="shared" si="12"/>
        <v>230</v>
      </c>
      <c r="B238" s="162">
        <v>47331</v>
      </c>
      <c r="C238" s="87">
        <f t="shared" si="14"/>
        <v>23000</v>
      </c>
      <c r="D238" s="116"/>
      <c r="E238" s="116"/>
      <c r="F238" s="116"/>
      <c r="G238" s="116"/>
      <c r="H238" s="86">
        <f t="shared" si="13"/>
        <v>23000</v>
      </c>
      <c r="I238" s="151"/>
      <c r="J238" s="159"/>
      <c r="K238" s="154">
        <f>CFM!O266</f>
        <v>182020.90299894992</v>
      </c>
      <c r="L238" s="155"/>
      <c r="M238" s="154">
        <f>CFM!CJ260</f>
        <v>260287.54549729443</v>
      </c>
      <c r="N238" s="156"/>
      <c r="O238" s="157">
        <f t="shared" si="15"/>
        <v>10.833333333333334</v>
      </c>
      <c r="P238" s="158" t="str">
        <f>IF(E238="","",SUM($O$9:O238))</f>
        <v/>
      </c>
      <c r="Q238" s="82"/>
      <c r="R238" s="82"/>
      <c r="S238" s="82"/>
      <c r="T238" s="82"/>
    </row>
    <row r="239" spans="1:20" ht="14.1" customHeight="1" x14ac:dyDescent="0.25">
      <c r="A239" s="91">
        <f t="shared" si="12"/>
        <v>231</v>
      </c>
      <c r="B239" s="162">
        <v>47362</v>
      </c>
      <c r="C239" s="87">
        <f t="shared" si="14"/>
        <v>23000</v>
      </c>
      <c r="D239" s="116"/>
      <c r="E239" s="116"/>
      <c r="F239" s="116"/>
      <c r="G239" s="116"/>
      <c r="H239" s="86">
        <f t="shared" si="13"/>
        <v>23000</v>
      </c>
      <c r="I239" s="151"/>
      <c r="J239" s="159"/>
      <c r="K239" s="154">
        <f>CFM!O267</f>
        <v>179434.85862028084</v>
      </c>
      <c r="L239" s="155"/>
      <c r="M239" s="154">
        <f>CFM!CJ261</f>
        <v>258730.19724377987</v>
      </c>
      <c r="N239" s="156"/>
      <c r="O239" s="157">
        <f t="shared" si="15"/>
        <v>10.833333333333334</v>
      </c>
      <c r="P239" s="158" t="str">
        <f>IF(E239="","",SUM($O$9:O239))</f>
        <v/>
      </c>
      <c r="Q239" s="82"/>
      <c r="R239" s="82"/>
      <c r="S239" s="82"/>
      <c r="T239" s="82"/>
    </row>
    <row r="240" spans="1:20" ht="14.1" customHeight="1" x14ac:dyDescent="0.25">
      <c r="A240" s="91">
        <f t="shared" si="12"/>
        <v>232</v>
      </c>
      <c r="B240" s="162">
        <v>47392</v>
      </c>
      <c r="C240" s="87">
        <f t="shared" si="14"/>
        <v>23000</v>
      </c>
      <c r="D240" s="116"/>
      <c r="E240" s="116"/>
      <c r="F240" s="116"/>
      <c r="G240" s="116"/>
      <c r="H240" s="86">
        <f t="shared" si="13"/>
        <v>23000</v>
      </c>
      <c r="I240" s="151"/>
      <c r="J240" s="159"/>
      <c r="K240" s="154">
        <f>CFM!O268</f>
        <v>176848.81424161175</v>
      </c>
      <c r="L240" s="155"/>
      <c r="M240" s="154">
        <f>CFM!CJ262</f>
        <v>257167.00893431465</v>
      </c>
      <c r="N240" s="156"/>
      <c r="O240" s="157">
        <f t="shared" si="15"/>
        <v>10.833333333333334</v>
      </c>
      <c r="P240" s="158" t="str">
        <f>IF(E240="","",SUM($O$9:O240))</f>
        <v/>
      </c>
      <c r="Q240" s="82"/>
      <c r="R240" s="82"/>
      <c r="S240" s="82"/>
      <c r="T240" s="82"/>
    </row>
    <row r="241" spans="1:20" ht="14.1" customHeight="1" x14ac:dyDescent="0.25">
      <c r="A241" s="91">
        <f t="shared" si="12"/>
        <v>233</v>
      </c>
      <c r="B241" s="162">
        <v>47423</v>
      </c>
      <c r="C241" s="87">
        <f t="shared" si="14"/>
        <v>23000</v>
      </c>
      <c r="D241" s="116"/>
      <c r="E241" s="116"/>
      <c r="F241" s="116"/>
      <c r="G241" s="116"/>
      <c r="H241" s="86">
        <f t="shared" si="13"/>
        <v>23000</v>
      </c>
      <c r="I241" s="151"/>
      <c r="J241" s="159"/>
      <c r="K241" s="154">
        <f>CFM!O269</f>
        <v>174262.76986294266</v>
      </c>
      <c r="L241" s="155"/>
      <c r="M241" s="154">
        <f>CFM!CJ263</f>
        <v>255597.95866868892</v>
      </c>
      <c r="N241" s="156"/>
      <c r="O241" s="157">
        <f t="shared" si="15"/>
        <v>10.833333333333334</v>
      </c>
      <c r="P241" s="158" t="str">
        <f>IF(E241="","",SUM($O$9:O241))</f>
        <v/>
      </c>
      <c r="Q241" s="82"/>
      <c r="R241" s="82"/>
      <c r="S241" s="82"/>
      <c r="T241" s="82"/>
    </row>
    <row r="242" spans="1:20" ht="14.1" customHeight="1" x14ac:dyDescent="0.25">
      <c r="A242" s="91">
        <f t="shared" si="12"/>
        <v>234</v>
      </c>
      <c r="B242" s="162">
        <v>47453</v>
      </c>
      <c r="C242" s="87">
        <f t="shared" si="14"/>
        <v>23000</v>
      </c>
      <c r="D242" s="116"/>
      <c r="E242" s="116"/>
      <c r="F242" s="116"/>
      <c r="G242" s="116"/>
      <c r="H242" s="86">
        <f t="shared" si="13"/>
        <v>23000</v>
      </c>
      <c r="I242" s="151"/>
      <c r="J242" s="159"/>
      <c r="K242" s="154">
        <f>CFM!O270</f>
        <v>171676.72548427357</v>
      </c>
      <c r="L242" s="155"/>
      <c r="M242" s="154">
        <f>CFM!CJ264</f>
        <v>254023.0244645671</v>
      </c>
      <c r="N242" s="156"/>
      <c r="O242" s="157">
        <f t="shared" si="15"/>
        <v>10.833333333333334</v>
      </c>
      <c r="P242" s="158" t="str">
        <f>IF(E242="","",SUM($O$9:O242))</f>
        <v/>
      </c>
      <c r="Q242" s="82"/>
      <c r="R242" s="82"/>
      <c r="S242" s="82"/>
      <c r="T242" s="82"/>
    </row>
    <row r="243" spans="1:20" ht="14.1" customHeight="1" x14ac:dyDescent="0.25">
      <c r="A243" s="91">
        <f t="shared" si="12"/>
        <v>235</v>
      </c>
      <c r="B243" s="161">
        <v>47484</v>
      </c>
      <c r="C243" s="87">
        <f t="shared" si="14"/>
        <v>23000</v>
      </c>
      <c r="D243" s="116"/>
      <c r="E243" s="116"/>
      <c r="F243" s="116"/>
      <c r="G243" s="116"/>
      <c r="H243" s="86">
        <f t="shared" si="13"/>
        <v>23000</v>
      </c>
      <c r="I243" s="151"/>
      <c r="J243" s="159"/>
      <c r="K243" s="154">
        <f>CFM!O271</f>
        <v>169090.68110560448</v>
      </c>
      <c r="L243" s="155"/>
      <c r="M243" s="154">
        <f>CFM!CJ265</f>
        <v>252442.18425717982</v>
      </c>
      <c r="N243" s="156"/>
      <c r="O243" s="157">
        <f t="shared" si="15"/>
        <v>10.833333333333334</v>
      </c>
      <c r="P243" s="158" t="str">
        <f>IF(E243="","",SUM($O$9:O243))</f>
        <v/>
      </c>
      <c r="Q243" s="82"/>
      <c r="R243" s="82"/>
      <c r="S243" s="82"/>
      <c r="T243" s="82"/>
    </row>
    <row r="244" spans="1:20" ht="14.1" customHeight="1" x14ac:dyDescent="0.25">
      <c r="A244" s="91">
        <f t="shared" si="12"/>
        <v>236</v>
      </c>
      <c r="B244" s="161">
        <v>47515</v>
      </c>
      <c r="C244" s="87">
        <f t="shared" si="14"/>
        <v>23000</v>
      </c>
      <c r="D244" s="116"/>
      <c r="E244" s="116"/>
      <c r="F244" s="116"/>
      <c r="G244" s="116"/>
      <c r="H244" s="86">
        <f t="shared" si="13"/>
        <v>23000</v>
      </c>
      <c r="I244" s="151"/>
      <c r="J244" s="159"/>
      <c r="K244" s="154">
        <f>CFM!O272</f>
        <v>166504.63672693539</v>
      </c>
      <c r="L244" s="155"/>
      <c r="M244" s="154">
        <f>CFM!CJ266</f>
        <v>250855.41589901483</v>
      </c>
      <c r="N244" s="156"/>
      <c r="O244" s="157">
        <f t="shared" si="15"/>
        <v>10.833333333333334</v>
      </c>
      <c r="P244" s="158" t="str">
        <f>IF(E244="","",SUM($O$9:O244))</f>
        <v/>
      </c>
      <c r="Q244" s="82"/>
      <c r="R244" s="82"/>
      <c r="S244" s="82"/>
      <c r="T244" s="82"/>
    </row>
    <row r="245" spans="1:20" ht="14.1" customHeight="1" x14ac:dyDescent="0.25">
      <c r="A245" s="91">
        <f t="shared" si="12"/>
        <v>237</v>
      </c>
      <c r="B245" s="162">
        <v>47543</v>
      </c>
      <c r="C245" s="87">
        <f t="shared" si="14"/>
        <v>23000</v>
      </c>
      <c r="D245" s="116"/>
      <c r="E245" s="116"/>
      <c r="F245" s="116"/>
      <c r="G245" s="116"/>
      <c r="H245" s="86">
        <f t="shared" si="13"/>
        <v>23000</v>
      </c>
      <c r="I245" s="151"/>
      <c r="J245" s="159"/>
      <c r="K245" s="154">
        <f>CFM!O273</f>
        <v>163918.59234826631</v>
      </c>
      <c r="L245" s="155"/>
      <c r="M245" s="154">
        <f>CFM!CJ267</f>
        <v>249262.69715950673</v>
      </c>
      <c r="N245" s="156"/>
      <c r="O245" s="157">
        <f t="shared" si="15"/>
        <v>10.833333333333334</v>
      </c>
      <c r="P245" s="158" t="str">
        <f>IF(E245="","",SUM($O$9:O245))</f>
        <v/>
      </c>
      <c r="Q245" s="82"/>
      <c r="R245" s="82"/>
      <c r="S245" s="82"/>
      <c r="T245" s="82"/>
    </row>
    <row r="246" spans="1:20" ht="14.1" customHeight="1" x14ac:dyDescent="0.25">
      <c r="A246" s="91">
        <f t="shared" si="12"/>
        <v>238</v>
      </c>
      <c r="B246" s="162">
        <v>47574</v>
      </c>
      <c r="C246" s="87">
        <f t="shared" si="14"/>
        <v>23000</v>
      </c>
      <c r="D246" s="116"/>
      <c r="E246" s="116"/>
      <c r="F246" s="116"/>
      <c r="G246" s="116"/>
      <c r="H246" s="86">
        <f t="shared" si="13"/>
        <v>23000</v>
      </c>
      <c r="I246" s="151"/>
      <c r="J246" s="159"/>
      <c r="K246" s="154">
        <f>CFM!O274</f>
        <v>161332.54796959722</v>
      </c>
      <c r="L246" s="155"/>
      <c r="M246" s="154">
        <f>CFM!CJ268</f>
        <v>247664.00572472549</v>
      </c>
      <c r="N246" s="156"/>
      <c r="O246" s="157">
        <f t="shared" si="15"/>
        <v>10.833333333333334</v>
      </c>
      <c r="P246" s="158" t="str">
        <f>IF(E246="","",SUM($O$9:O246))</f>
        <v/>
      </c>
      <c r="Q246" s="82"/>
      <c r="R246" s="82"/>
      <c r="S246" s="82"/>
      <c r="T246" s="82"/>
    </row>
    <row r="247" spans="1:20" ht="14.1" customHeight="1" x14ac:dyDescent="0.25">
      <c r="A247" s="91">
        <f t="shared" si="12"/>
        <v>239</v>
      </c>
      <c r="B247" s="162">
        <v>47604</v>
      </c>
      <c r="C247" s="87">
        <f t="shared" si="14"/>
        <v>23000</v>
      </c>
      <c r="D247" s="116"/>
      <c r="E247" s="116"/>
      <c r="F247" s="116"/>
      <c r="G247" s="116"/>
      <c r="H247" s="86">
        <f t="shared" si="13"/>
        <v>23000</v>
      </c>
      <c r="I247" s="151"/>
      <c r="J247" s="159"/>
      <c r="K247" s="154">
        <f>CFM!O275</f>
        <v>158746.50359092813</v>
      </c>
      <c r="L247" s="155"/>
      <c r="M247" s="154">
        <f>CFM!CJ269</f>
        <v>246059.3191970638</v>
      </c>
      <c r="N247" s="156"/>
      <c r="O247" s="157">
        <f t="shared" si="15"/>
        <v>10.833333333333334</v>
      </c>
      <c r="P247" s="158" t="str">
        <f>IF(E247="","",SUM($O$9:O247))</f>
        <v/>
      </c>
      <c r="Q247" s="82"/>
      <c r="R247" s="82"/>
      <c r="S247" s="82"/>
      <c r="T247" s="82"/>
    </row>
    <row r="248" spans="1:20" ht="14.1" customHeight="1" x14ac:dyDescent="0.25">
      <c r="A248" s="91">
        <f t="shared" si="12"/>
        <v>240</v>
      </c>
      <c r="B248" s="162">
        <v>47635</v>
      </c>
      <c r="C248" s="87">
        <f t="shared" si="14"/>
        <v>23000</v>
      </c>
      <c r="D248" s="116"/>
      <c r="E248" s="116"/>
      <c r="F248" s="116"/>
      <c r="G248" s="116"/>
      <c r="H248" s="86">
        <f t="shared" si="13"/>
        <v>23000</v>
      </c>
      <c r="I248" s="151"/>
      <c r="J248" s="159"/>
      <c r="K248" s="154">
        <f>CFM!O276</f>
        <v>162146.67201143783</v>
      </c>
      <c r="L248" s="155"/>
      <c r="M248" s="154">
        <f>CFM!CJ270</f>
        <v>244448.61509492339</v>
      </c>
      <c r="N248" s="156"/>
      <c r="O248" s="157">
        <f t="shared" si="15"/>
        <v>10.833333333333334</v>
      </c>
      <c r="P248" s="158" t="str">
        <f>IF(E248="","",SUM($O$9:O248))</f>
        <v/>
      </c>
      <c r="Q248" s="82"/>
      <c r="R248" s="82"/>
      <c r="S248" s="82"/>
      <c r="T248" s="82"/>
    </row>
    <row r="249" spans="1:20" ht="14.1" customHeight="1" x14ac:dyDescent="0.25">
      <c r="A249" s="91">
        <f t="shared" si="12"/>
        <v>241</v>
      </c>
      <c r="B249" s="162">
        <v>47665</v>
      </c>
      <c r="C249" s="87">
        <f t="shared" si="14"/>
        <v>23000</v>
      </c>
      <c r="D249" s="116"/>
      <c r="E249" s="116"/>
      <c r="F249" s="116"/>
      <c r="G249" s="116"/>
      <c r="H249" s="86">
        <f t="shared" si="13"/>
        <v>23000</v>
      </c>
      <c r="I249" s="151"/>
      <c r="J249" s="159"/>
      <c r="K249" s="154">
        <f>CFM!O277</f>
        <v>159963.46733691424</v>
      </c>
      <c r="L249" s="155"/>
      <c r="M249" s="154">
        <f>CFM!CJ271</f>
        <v>242831.87085239994</v>
      </c>
      <c r="N249" s="156"/>
      <c r="O249" s="157">
        <f t="shared" si="15"/>
        <v>10.833333333333334</v>
      </c>
      <c r="P249" s="158" t="str">
        <f>IF(E249="","",SUM($O$9:O249))</f>
        <v/>
      </c>
      <c r="Q249" s="82"/>
      <c r="R249" s="82"/>
      <c r="S249" s="82"/>
      <c r="T249" s="82"/>
    </row>
    <row r="250" spans="1:20" ht="14.1" customHeight="1" x14ac:dyDescent="0.25">
      <c r="A250" s="91">
        <f t="shared" si="12"/>
        <v>242</v>
      </c>
      <c r="B250" s="162">
        <v>47696</v>
      </c>
      <c r="C250" s="87">
        <f t="shared" si="14"/>
        <v>23000</v>
      </c>
      <c r="D250" s="116"/>
      <c r="E250" s="116"/>
      <c r="F250" s="116"/>
      <c r="G250" s="116"/>
      <c r="H250" s="86">
        <f t="shared" si="13"/>
        <v>23000</v>
      </c>
      <c r="I250" s="151"/>
      <c r="J250" s="159"/>
      <c r="K250" s="154">
        <f>CFM!O278</f>
        <v>157780.26266239065</v>
      </c>
      <c r="L250" s="155"/>
      <c r="M250" s="154">
        <f>CFM!CJ272</f>
        <v>241209.06381896703</v>
      </c>
      <c r="N250" s="156"/>
      <c r="O250" s="157">
        <f t="shared" si="15"/>
        <v>10.833333333333334</v>
      </c>
      <c r="P250" s="158" t="str">
        <f>IF(E250="","",SUM($O$9:O250))</f>
        <v/>
      </c>
      <c r="Q250" s="82"/>
      <c r="R250" s="82"/>
      <c r="S250" s="82"/>
      <c r="T250" s="82"/>
    </row>
    <row r="251" spans="1:20" ht="14.1" customHeight="1" x14ac:dyDescent="0.25">
      <c r="A251" s="91">
        <f t="shared" si="12"/>
        <v>243</v>
      </c>
      <c r="B251" s="162">
        <v>47727</v>
      </c>
      <c r="C251" s="87">
        <f t="shared" si="14"/>
        <v>23000</v>
      </c>
      <c r="D251" s="116"/>
      <c r="E251" s="116"/>
      <c r="F251" s="116"/>
      <c r="G251" s="116"/>
      <c r="H251" s="86">
        <f t="shared" si="13"/>
        <v>23000</v>
      </c>
      <c r="I251" s="151"/>
      <c r="J251" s="159"/>
      <c r="K251" s="154">
        <f>CFM!O279</f>
        <v>155597.05798786707</v>
      </c>
      <c r="L251" s="155"/>
      <c r="M251" s="154">
        <f>CFM!CJ273</f>
        <v>239580.17125915876</v>
      </c>
      <c r="N251" s="156"/>
      <c r="O251" s="157">
        <f t="shared" si="15"/>
        <v>10.833333333333334</v>
      </c>
      <c r="P251" s="158" t="str">
        <f>IF(E251="","",SUM($O$9:O251))</f>
        <v/>
      </c>
      <c r="Q251" s="82"/>
      <c r="R251" s="82"/>
      <c r="S251" s="82"/>
      <c r="T251" s="82"/>
    </row>
    <row r="252" spans="1:20" ht="14.1" customHeight="1" x14ac:dyDescent="0.25">
      <c r="A252" s="91">
        <f t="shared" si="12"/>
        <v>244</v>
      </c>
      <c r="B252" s="162">
        <v>47757</v>
      </c>
      <c r="C252" s="87">
        <f t="shared" si="14"/>
        <v>23000</v>
      </c>
      <c r="D252" s="116"/>
      <c r="E252" s="116"/>
      <c r="F252" s="116"/>
      <c r="G252" s="116"/>
      <c r="H252" s="86">
        <f t="shared" si="13"/>
        <v>23000</v>
      </c>
      <c r="I252" s="151"/>
      <c r="J252" s="159"/>
      <c r="K252" s="154">
        <f>CFM!O280</f>
        <v>153413.85331334348</v>
      </c>
      <c r="L252" s="155"/>
      <c r="M252" s="154">
        <f>CFM!CJ274</f>
        <v>237945.17035225121</v>
      </c>
      <c r="N252" s="156"/>
      <c r="O252" s="157">
        <f t="shared" si="15"/>
        <v>10.833333333333334</v>
      </c>
      <c r="P252" s="158" t="str">
        <f>IF(E252="","",SUM($O$9:O252))</f>
        <v/>
      </c>
      <c r="Q252" s="82"/>
      <c r="R252" s="82"/>
      <c r="S252" s="82"/>
      <c r="T252" s="82"/>
    </row>
    <row r="253" spans="1:20" ht="14.1" customHeight="1" x14ac:dyDescent="0.25">
      <c r="A253" s="91">
        <f t="shared" si="12"/>
        <v>245</v>
      </c>
      <c r="B253" s="162">
        <v>47788</v>
      </c>
      <c r="C253" s="87">
        <f t="shared" si="14"/>
        <v>23000</v>
      </c>
      <c r="D253" s="116"/>
      <c r="E253" s="116"/>
      <c r="F253" s="116"/>
      <c r="G253" s="116"/>
      <c r="H253" s="86">
        <f t="shared" si="13"/>
        <v>23000</v>
      </c>
      <c r="I253" s="151"/>
      <c r="J253" s="159"/>
      <c r="K253" s="154">
        <f>CFM!O281</f>
        <v>151230.6486388199</v>
      </c>
      <c r="L253" s="155"/>
      <c r="M253" s="154">
        <f>CFM!CJ275</f>
        <v>236304.03819194276</v>
      </c>
      <c r="N253" s="156"/>
      <c r="O253" s="157">
        <f t="shared" si="15"/>
        <v>10.833333333333334</v>
      </c>
      <c r="P253" s="158" t="str">
        <f>IF(E253="","",SUM($O$9:O253))</f>
        <v/>
      </c>
      <c r="Q253" s="82"/>
      <c r="R253" s="82"/>
      <c r="S253" s="82"/>
      <c r="T253" s="82"/>
    </row>
    <row r="254" spans="1:20" ht="14.1" customHeight="1" x14ac:dyDescent="0.25">
      <c r="A254" s="91">
        <f t="shared" si="12"/>
        <v>246</v>
      </c>
      <c r="B254" s="162">
        <v>47818</v>
      </c>
      <c r="C254" s="87">
        <f t="shared" si="14"/>
        <v>23000</v>
      </c>
      <c r="D254" s="116"/>
      <c r="E254" s="116"/>
      <c r="F254" s="116"/>
      <c r="G254" s="116"/>
      <c r="H254" s="86">
        <f t="shared" si="13"/>
        <v>23000</v>
      </c>
      <c r="I254" s="151"/>
      <c r="J254" s="159"/>
      <c r="K254" s="154">
        <f>CFM!O282</f>
        <v>149047.44396429631</v>
      </c>
      <c r="L254" s="155"/>
      <c r="M254" s="154">
        <f>CFM!CJ276</f>
        <v>234656.75178603313</v>
      </c>
      <c r="N254" s="156"/>
      <c r="O254" s="157">
        <f t="shared" si="15"/>
        <v>10.833333333333334</v>
      </c>
      <c r="P254" s="158" t="str">
        <f>IF(E254="","",SUM($O$9:O254))</f>
        <v/>
      </c>
      <c r="Q254" s="82"/>
      <c r="R254" s="82"/>
      <c r="S254" s="82"/>
      <c r="T254" s="82"/>
    </row>
    <row r="255" spans="1:20" ht="14.1" customHeight="1" x14ac:dyDescent="0.25">
      <c r="A255" s="91">
        <f t="shared" si="12"/>
        <v>247</v>
      </c>
      <c r="B255" s="161">
        <v>47849</v>
      </c>
      <c r="C255" s="87">
        <f t="shared" si="14"/>
        <v>23000</v>
      </c>
      <c r="D255" s="116"/>
      <c r="E255" s="116"/>
      <c r="F255" s="116"/>
      <c r="G255" s="116"/>
      <c r="H255" s="86">
        <f t="shared" si="13"/>
        <v>23000</v>
      </c>
      <c r="I255" s="151"/>
      <c r="J255" s="159"/>
      <c r="K255" s="154">
        <f>CFM!O283</f>
        <v>146864.23928977273</v>
      </c>
      <c r="L255" s="155"/>
      <c r="M255" s="154">
        <f>CFM!CJ277</f>
        <v>233003.28805610136</v>
      </c>
      <c r="N255" s="156"/>
      <c r="O255" s="157">
        <f t="shared" si="15"/>
        <v>10.833333333333334</v>
      </c>
      <c r="P255" s="158" t="str">
        <f>IF(E255="","",SUM($O$9:O255))</f>
        <v/>
      </c>
      <c r="Q255" s="82"/>
      <c r="R255" s="82"/>
      <c r="S255" s="82"/>
      <c r="T255" s="82"/>
    </row>
    <row r="256" spans="1:20" ht="14.1" customHeight="1" x14ac:dyDescent="0.25">
      <c r="A256" s="91">
        <f t="shared" si="12"/>
        <v>248</v>
      </c>
      <c r="B256" s="161">
        <v>47880</v>
      </c>
      <c r="C256" s="87">
        <f t="shared" si="14"/>
        <v>23000</v>
      </c>
      <c r="D256" s="116"/>
      <c r="E256" s="116"/>
      <c r="F256" s="116"/>
      <c r="G256" s="116"/>
      <c r="H256" s="86">
        <f t="shared" si="13"/>
        <v>23000</v>
      </c>
      <c r="I256" s="151"/>
      <c r="J256" s="159"/>
      <c r="K256" s="154">
        <f>CFM!O284</f>
        <v>144681.03461524914</v>
      </c>
      <c r="L256" s="155"/>
      <c r="M256" s="154">
        <f>CFM!CJ278</f>
        <v>231343.62383718233</v>
      </c>
      <c r="N256" s="156"/>
      <c r="O256" s="157">
        <f t="shared" si="15"/>
        <v>10.833333333333334</v>
      </c>
      <c r="P256" s="158" t="str">
        <f>IF(E256="","",SUM($O$9:O256))</f>
        <v/>
      </c>
      <c r="Q256" s="82"/>
      <c r="R256" s="82"/>
      <c r="S256" s="82"/>
      <c r="T256" s="82"/>
    </row>
    <row r="257" spans="1:20" ht="14.1" customHeight="1" x14ac:dyDescent="0.25">
      <c r="A257" s="91">
        <f t="shared" si="12"/>
        <v>249</v>
      </c>
      <c r="B257" s="162">
        <v>47908</v>
      </c>
      <c r="C257" s="87">
        <f t="shared" si="14"/>
        <v>23000</v>
      </c>
      <c r="D257" s="116"/>
      <c r="E257" s="116"/>
      <c r="F257" s="116"/>
      <c r="G257" s="116"/>
      <c r="H257" s="86">
        <f t="shared" si="13"/>
        <v>23000</v>
      </c>
      <c r="I257" s="151"/>
      <c r="J257" s="159"/>
      <c r="K257" s="154">
        <f>CFM!O285</f>
        <v>142497.82994072555</v>
      </c>
      <c r="L257" s="155"/>
      <c r="M257" s="154">
        <f>CFM!CJ279</f>
        <v>229677.73587744235</v>
      </c>
      <c r="N257" s="156"/>
      <c r="O257" s="157">
        <f t="shared" si="15"/>
        <v>10.833333333333334</v>
      </c>
      <c r="P257" s="158" t="str">
        <f>IF(E257="","",SUM($O$9:O257))</f>
        <v/>
      </c>
      <c r="Q257" s="82"/>
      <c r="R257" s="82"/>
      <c r="S257" s="82"/>
      <c r="T257" s="82"/>
    </row>
    <row r="258" spans="1:20" ht="14.1" customHeight="1" x14ac:dyDescent="0.25">
      <c r="A258" s="91">
        <f t="shared" si="12"/>
        <v>250</v>
      </c>
      <c r="B258" s="162">
        <v>47939</v>
      </c>
      <c r="C258" s="87">
        <f t="shared" si="14"/>
        <v>23000</v>
      </c>
      <c r="D258" s="116"/>
      <c r="E258" s="116"/>
      <c r="F258" s="116"/>
      <c r="G258" s="116"/>
      <c r="H258" s="86">
        <f t="shared" si="13"/>
        <v>23000</v>
      </c>
      <c r="I258" s="151"/>
      <c r="J258" s="159"/>
      <c r="K258" s="154">
        <f>CFM!O286</f>
        <v>140314.62526620197</v>
      </c>
      <c r="L258" s="155"/>
      <c r="M258" s="154">
        <f>CFM!CJ280</f>
        <v>228005.60083785336</v>
      </c>
      <c r="N258" s="156"/>
      <c r="O258" s="157">
        <f t="shared" si="15"/>
        <v>10.833333333333334</v>
      </c>
      <c r="P258" s="158" t="str">
        <f>IF(E258="","",SUM($O$9:O258))</f>
        <v/>
      </c>
      <c r="Q258" s="82"/>
      <c r="R258" s="82"/>
      <c r="S258" s="82"/>
      <c r="T258" s="82"/>
    </row>
    <row r="259" spans="1:20" ht="14.1" customHeight="1" x14ac:dyDescent="0.25">
      <c r="A259" s="91">
        <f t="shared" si="12"/>
        <v>251</v>
      </c>
      <c r="B259" s="162">
        <v>47969</v>
      </c>
      <c r="C259" s="87">
        <f t="shared" si="14"/>
        <v>23000</v>
      </c>
      <c r="D259" s="116"/>
      <c r="E259" s="116"/>
      <c r="F259" s="116"/>
      <c r="G259" s="116"/>
      <c r="H259" s="86">
        <f t="shared" si="13"/>
        <v>23000</v>
      </c>
      <c r="I259" s="151"/>
      <c r="J259" s="159"/>
      <c r="K259" s="154">
        <f>CFM!O287</f>
        <v>138131.42059167838</v>
      </c>
      <c r="L259" s="155"/>
      <c r="M259" s="154">
        <f>CFM!CJ281</f>
        <v>226327.19529186591</v>
      </c>
      <c r="N259" s="156"/>
      <c r="O259" s="157">
        <f t="shared" si="15"/>
        <v>10.833333333333334</v>
      </c>
      <c r="P259" s="158" t="str">
        <f>IF(E259="","",SUM($O$9:O259))</f>
        <v/>
      </c>
      <c r="Q259" s="82"/>
      <c r="R259" s="82"/>
      <c r="S259" s="82"/>
      <c r="T259" s="82"/>
    </row>
    <row r="260" spans="1:20" ht="14.1" customHeight="1" x14ac:dyDescent="0.25">
      <c r="A260" s="91">
        <f t="shared" si="12"/>
        <v>252</v>
      </c>
      <c r="B260" s="162">
        <v>48000</v>
      </c>
      <c r="C260" s="87">
        <f t="shared" si="14"/>
        <v>23000</v>
      </c>
      <c r="D260" s="116"/>
      <c r="E260" s="116"/>
      <c r="F260" s="116"/>
      <c r="G260" s="116"/>
      <c r="H260" s="86">
        <f t="shared" si="13"/>
        <v>23000</v>
      </c>
      <c r="I260" s="151"/>
      <c r="J260" s="159"/>
      <c r="K260" s="154">
        <f>CFM!O288</f>
        <v>135948.21591715471</v>
      </c>
      <c r="L260" s="155"/>
      <c r="M260" s="154">
        <f>CFM!CJ282</f>
        <v>224642.49572508101</v>
      </c>
      <c r="N260" s="156"/>
      <c r="O260" s="157">
        <f t="shared" si="15"/>
        <v>10.833333333333334</v>
      </c>
      <c r="P260" s="158" t="str">
        <f>IF(E260="","",SUM($O$9:O260))</f>
        <v/>
      </c>
      <c r="Q260" s="82"/>
      <c r="R260" s="82"/>
      <c r="S260" s="82"/>
      <c r="T260" s="82"/>
    </row>
    <row r="261" spans="1:20" ht="14.1" customHeight="1" x14ac:dyDescent="0.25">
      <c r="A261" s="91">
        <f t="shared" si="12"/>
        <v>253</v>
      </c>
      <c r="B261" s="162">
        <v>48030</v>
      </c>
      <c r="C261" s="87">
        <f t="shared" si="14"/>
        <v>23000</v>
      </c>
      <c r="D261" s="116"/>
      <c r="E261" s="116"/>
      <c r="F261" s="116"/>
      <c r="G261" s="116"/>
      <c r="H261" s="86">
        <f t="shared" si="13"/>
        <v>23000</v>
      </c>
      <c r="I261" s="151"/>
      <c r="J261" s="159"/>
      <c r="K261" s="154">
        <f>CFM!O289</f>
        <v>133664.58333588098</v>
      </c>
      <c r="L261" s="155"/>
      <c r="M261" s="154">
        <f>CFM!CJ283</f>
        <v>222951.47853492066</v>
      </c>
      <c r="N261" s="156"/>
      <c r="O261" s="157">
        <f t="shared" si="15"/>
        <v>10.833333333333334</v>
      </c>
      <c r="P261" s="158" t="str">
        <f>IF(E261="","",SUM($O$9:O261))</f>
        <v/>
      </c>
      <c r="Q261" s="82"/>
      <c r="R261" s="82"/>
      <c r="S261" s="82"/>
      <c r="T261" s="82"/>
    </row>
    <row r="262" spans="1:20" ht="14.1" customHeight="1" x14ac:dyDescent="0.25">
      <c r="A262" s="91">
        <f t="shared" si="12"/>
        <v>254</v>
      </c>
      <c r="B262" s="162">
        <v>48061</v>
      </c>
      <c r="C262" s="87">
        <f t="shared" si="14"/>
        <v>23000</v>
      </c>
      <c r="D262" s="116"/>
      <c r="E262" s="116"/>
      <c r="F262" s="116"/>
      <c r="G262" s="116"/>
      <c r="H262" s="86">
        <f t="shared" si="13"/>
        <v>23000</v>
      </c>
      <c r="I262" s="151"/>
      <c r="J262" s="159"/>
      <c r="K262" s="154">
        <f>CFM!O290</f>
        <v>131380.95075460724</v>
      </c>
      <c r="L262" s="155"/>
      <c r="M262" s="154">
        <f>CFM!CJ284</f>
        <v>221254.1200302972</v>
      </c>
      <c r="N262" s="156"/>
      <c r="O262" s="157">
        <f t="shared" si="15"/>
        <v>10.833333333333334</v>
      </c>
      <c r="P262" s="158" t="str">
        <f>IF(E262="","",SUM($O$9:O262))</f>
        <v/>
      </c>
      <c r="Q262" s="82"/>
      <c r="R262" s="82"/>
      <c r="S262" s="82"/>
      <c r="T262" s="82"/>
    </row>
    <row r="263" spans="1:20" ht="14.1" customHeight="1" x14ac:dyDescent="0.25">
      <c r="A263" s="91">
        <f t="shared" si="12"/>
        <v>255</v>
      </c>
      <c r="B263" s="162">
        <v>48092</v>
      </c>
      <c r="C263" s="87">
        <f t="shared" si="14"/>
        <v>23000</v>
      </c>
      <c r="D263" s="116"/>
      <c r="E263" s="116"/>
      <c r="F263" s="116"/>
      <c r="G263" s="116"/>
      <c r="H263" s="86">
        <f t="shared" si="13"/>
        <v>23000</v>
      </c>
      <c r="I263" s="151"/>
      <c r="J263" s="159"/>
      <c r="K263" s="154">
        <f>CFM!O291</f>
        <v>129097.31817333349</v>
      </c>
      <c r="L263" s="155"/>
      <c r="M263" s="154">
        <f>CFM!CJ285</f>
        <v>219550.39643128141</v>
      </c>
      <c r="N263" s="156"/>
      <c r="O263" s="157">
        <f t="shared" si="15"/>
        <v>10.833333333333334</v>
      </c>
      <c r="P263" s="158" t="str">
        <f>IF(E263="","",SUM($O$9:O263))</f>
        <v/>
      </c>
      <c r="Q263" s="82"/>
      <c r="R263" s="82"/>
      <c r="S263" s="82"/>
      <c r="T263" s="82"/>
    </row>
    <row r="264" spans="1:20" ht="14.1" customHeight="1" x14ac:dyDescent="0.25">
      <c r="A264" s="91">
        <f t="shared" si="12"/>
        <v>256</v>
      </c>
      <c r="B264" s="162">
        <v>48122</v>
      </c>
      <c r="C264" s="87">
        <f t="shared" si="14"/>
        <v>23000</v>
      </c>
      <c r="D264" s="116"/>
      <c r="E264" s="116"/>
      <c r="F264" s="116"/>
      <c r="G264" s="116"/>
      <c r="H264" s="86">
        <f t="shared" si="13"/>
        <v>23000</v>
      </c>
      <c r="I264" s="151"/>
      <c r="J264" s="159"/>
      <c r="K264" s="154">
        <f>CFM!O292</f>
        <v>126813.68559205974</v>
      </c>
      <c r="L264" s="155"/>
      <c r="M264" s="154">
        <f>CFM!CJ286</f>
        <v>217840.2838687693</v>
      </c>
      <c r="N264" s="156"/>
      <c r="O264" s="157">
        <f t="shared" si="15"/>
        <v>10.833333333333334</v>
      </c>
      <c r="P264" s="158" t="str">
        <f>IF(E264="","",SUM($O$9:O264))</f>
        <v/>
      </c>
      <c r="Q264" s="82"/>
      <c r="R264" s="82"/>
      <c r="S264" s="82"/>
      <c r="T264" s="82"/>
    </row>
    <row r="265" spans="1:20" ht="14.1" customHeight="1" x14ac:dyDescent="0.25">
      <c r="A265" s="91">
        <f t="shared" si="12"/>
        <v>257</v>
      </c>
      <c r="B265" s="162">
        <v>48153</v>
      </c>
      <c r="C265" s="87">
        <f t="shared" si="14"/>
        <v>23000</v>
      </c>
      <c r="D265" s="116"/>
      <c r="E265" s="116"/>
      <c r="F265" s="116"/>
      <c r="G265" s="116"/>
      <c r="H265" s="86">
        <f t="shared" si="13"/>
        <v>23000</v>
      </c>
      <c r="I265" s="151"/>
      <c r="J265" s="159"/>
      <c r="K265" s="154">
        <f>CFM!O293</f>
        <v>124530.053010786</v>
      </c>
      <c r="L265" s="155"/>
      <c r="M265" s="154">
        <f>CFM!CJ287</f>
        <v>216123.75838414778</v>
      </c>
      <c r="N265" s="156"/>
      <c r="O265" s="157">
        <f t="shared" si="15"/>
        <v>10.833333333333334</v>
      </c>
      <c r="P265" s="158" t="str">
        <f>IF(E265="","",SUM($O$9:O265))</f>
        <v/>
      </c>
      <c r="Q265" s="82"/>
      <c r="R265" s="82"/>
      <c r="S265" s="82"/>
      <c r="T265" s="82"/>
    </row>
    <row r="266" spans="1:20" ht="14.1" customHeight="1" x14ac:dyDescent="0.25">
      <c r="A266" s="91">
        <f t="shared" ref="A266:A329" si="16">A265+1</f>
        <v>258</v>
      </c>
      <c r="B266" s="162">
        <v>48183</v>
      </c>
      <c r="C266" s="87">
        <f t="shared" si="14"/>
        <v>23000</v>
      </c>
      <c r="D266" s="116"/>
      <c r="E266" s="116"/>
      <c r="F266" s="116"/>
      <c r="G266" s="116"/>
      <c r="H266" s="86">
        <f t="shared" ref="H266:H329" si="17">IF(C266-D266+E266-F266-G266&gt;$C$9,$C$9,C266-D266+E266-F266-G266)</f>
        <v>23000</v>
      </c>
      <c r="I266" s="151"/>
      <c r="J266" s="159"/>
      <c r="K266" s="154">
        <f>CFM!O294</f>
        <v>122246.42042951225</v>
      </c>
      <c r="L266" s="155"/>
      <c r="M266" s="154">
        <f>CFM!CJ288</f>
        <v>214400.79592895892</v>
      </c>
      <c r="N266" s="156"/>
      <c r="O266" s="157">
        <f t="shared" si="15"/>
        <v>10.833333333333334</v>
      </c>
      <c r="P266" s="158" t="str">
        <f>IF(E266="","",SUM($O$9:O266))</f>
        <v/>
      </c>
      <c r="Q266" s="82"/>
      <c r="R266" s="82"/>
      <c r="S266" s="82"/>
      <c r="T266" s="82"/>
    </row>
    <row r="267" spans="1:20" ht="14.1" customHeight="1" x14ac:dyDescent="0.25">
      <c r="A267" s="91">
        <f t="shared" si="16"/>
        <v>259</v>
      </c>
      <c r="B267" s="161">
        <v>48214</v>
      </c>
      <c r="C267" s="87">
        <f t="shared" ref="C267:C330" si="18">H266</f>
        <v>23000</v>
      </c>
      <c r="D267" s="116"/>
      <c r="E267" s="116"/>
      <c r="F267" s="116"/>
      <c r="G267" s="116"/>
      <c r="H267" s="86">
        <f t="shared" si="17"/>
        <v>23000</v>
      </c>
      <c r="I267" s="151"/>
      <c r="J267" s="159"/>
      <c r="K267" s="154">
        <f>CFM!O295</f>
        <v>119962.7878482385</v>
      </c>
      <c r="L267" s="155"/>
      <c r="M267" s="154">
        <f>CFM!CJ289</f>
        <v>212671.37236456311</v>
      </c>
      <c r="N267" s="156"/>
      <c r="O267" s="157">
        <f t="shared" ref="O267:O330" si="19">IF($C$9&lt;H267,0,($C$9-H267)*($O$8*0.01)*30)/360</f>
        <v>10.833333333333334</v>
      </c>
      <c r="P267" s="158" t="str">
        <f>IF(E267="","",SUM($O$9:O267))</f>
        <v/>
      </c>
      <c r="Q267" s="82"/>
      <c r="R267" s="82"/>
      <c r="S267" s="82"/>
      <c r="T267" s="82"/>
    </row>
    <row r="268" spans="1:20" ht="14.1" customHeight="1" x14ac:dyDescent="0.25">
      <c r="A268" s="91">
        <f t="shared" si="16"/>
        <v>260</v>
      </c>
      <c r="B268" s="161">
        <v>48245</v>
      </c>
      <c r="C268" s="87">
        <f t="shared" si="18"/>
        <v>23000</v>
      </c>
      <c r="D268" s="116"/>
      <c r="E268" s="116"/>
      <c r="F268" s="116"/>
      <c r="G268" s="116"/>
      <c r="H268" s="86">
        <f t="shared" si="17"/>
        <v>23000</v>
      </c>
      <c r="I268" s="151"/>
      <c r="J268" s="159"/>
      <c r="K268" s="154">
        <f>CFM!O296</f>
        <v>117679.15526696475</v>
      </c>
      <c r="L268" s="155"/>
      <c r="M268" s="154">
        <f>CFM!CJ290</f>
        <v>210935.46346180083</v>
      </c>
      <c r="N268" s="156"/>
      <c r="O268" s="157">
        <f t="shared" si="19"/>
        <v>10.833333333333334</v>
      </c>
      <c r="P268" s="158" t="str">
        <f>IF(E268="","",SUM($O$9:O268))</f>
        <v/>
      </c>
      <c r="Q268" s="82"/>
      <c r="R268" s="82"/>
      <c r="S268" s="82"/>
      <c r="T268" s="82"/>
    </row>
    <row r="269" spans="1:20" ht="14.1" customHeight="1" x14ac:dyDescent="0.25">
      <c r="A269" s="91">
        <f t="shared" si="16"/>
        <v>261</v>
      </c>
      <c r="B269" s="162">
        <v>48274</v>
      </c>
      <c r="C269" s="87">
        <f t="shared" si="18"/>
        <v>23000</v>
      </c>
      <c r="D269" s="116"/>
      <c r="E269" s="116"/>
      <c r="F269" s="116"/>
      <c r="G269" s="116"/>
      <c r="H269" s="86">
        <f t="shared" si="17"/>
        <v>23000</v>
      </c>
      <c r="I269" s="151"/>
      <c r="J269" s="159"/>
      <c r="K269" s="154">
        <f>CFM!O297</f>
        <v>115395.522685691</v>
      </c>
      <c r="L269" s="155"/>
      <c r="M269" s="154">
        <f>CFM!CJ291</f>
        <v>209193.04490065319</v>
      </c>
      <c r="N269" s="156"/>
      <c r="O269" s="157">
        <f t="shared" si="19"/>
        <v>10.833333333333334</v>
      </c>
      <c r="P269" s="158" t="str">
        <f>IF(E269="","",SUM($O$9:O269))</f>
        <v/>
      </c>
      <c r="Q269" s="82"/>
      <c r="R269" s="82"/>
      <c r="S269" s="82"/>
      <c r="T269" s="82"/>
    </row>
    <row r="270" spans="1:20" ht="14.1" customHeight="1" x14ac:dyDescent="0.25">
      <c r="A270" s="91">
        <f t="shared" si="16"/>
        <v>262</v>
      </c>
      <c r="B270" s="162">
        <v>48305</v>
      </c>
      <c r="C270" s="87">
        <f t="shared" si="18"/>
        <v>23000</v>
      </c>
      <c r="D270" s="116"/>
      <c r="E270" s="116"/>
      <c r="F270" s="116"/>
      <c r="G270" s="116"/>
      <c r="H270" s="86">
        <f t="shared" si="17"/>
        <v>23000</v>
      </c>
      <c r="I270" s="151"/>
      <c r="J270" s="159"/>
      <c r="K270" s="154">
        <f>CFM!O298</f>
        <v>113111.89010441725</v>
      </c>
      <c r="L270" s="155"/>
      <c r="M270" s="154">
        <f>CFM!CJ292</f>
        <v>207444.09226990124</v>
      </c>
      <c r="N270" s="156"/>
      <c r="O270" s="157">
        <f t="shared" si="19"/>
        <v>10.833333333333334</v>
      </c>
      <c r="P270" s="158" t="str">
        <f>IF(E270="","",SUM($O$9:O270))</f>
        <v/>
      </c>
      <c r="Q270" s="82"/>
      <c r="R270" s="82"/>
      <c r="S270" s="82"/>
      <c r="T270" s="82"/>
    </row>
    <row r="271" spans="1:20" ht="14.1" customHeight="1" x14ac:dyDescent="0.25">
      <c r="A271" s="91">
        <f t="shared" si="16"/>
        <v>263</v>
      </c>
      <c r="B271" s="162">
        <v>48335</v>
      </c>
      <c r="C271" s="87">
        <f t="shared" si="18"/>
        <v>23000</v>
      </c>
      <c r="D271" s="116"/>
      <c r="E271" s="116"/>
      <c r="F271" s="116"/>
      <c r="G271" s="116"/>
      <c r="H271" s="86">
        <f t="shared" si="17"/>
        <v>23000</v>
      </c>
      <c r="I271" s="151"/>
      <c r="J271" s="159"/>
      <c r="K271" s="154">
        <f>CFM!O299</f>
        <v>110828.2575231435</v>
      </c>
      <c r="L271" s="155"/>
      <c r="M271" s="154">
        <f>CFM!CJ293</f>
        <v>205688.58106678398</v>
      </c>
      <c r="N271" s="156"/>
      <c r="O271" s="157">
        <f t="shared" si="19"/>
        <v>10.833333333333334</v>
      </c>
      <c r="P271" s="158" t="str">
        <f>IF(E271="","",SUM($O$9:O271))</f>
        <v/>
      </c>
      <c r="Q271" s="82"/>
      <c r="R271" s="82"/>
      <c r="S271" s="82"/>
      <c r="T271" s="82"/>
    </row>
    <row r="272" spans="1:20" ht="14.1" customHeight="1" x14ac:dyDescent="0.25">
      <c r="A272" s="91">
        <f t="shared" si="16"/>
        <v>264</v>
      </c>
      <c r="B272" s="162">
        <v>48366</v>
      </c>
      <c r="C272" s="87">
        <f t="shared" si="18"/>
        <v>23000</v>
      </c>
      <c r="D272" s="116"/>
      <c r="E272" s="116"/>
      <c r="F272" s="116"/>
      <c r="G272" s="116"/>
      <c r="H272" s="86">
        <f t="shared" si="17"/>
        <v>23000</v>
      </c>
      <c r="I272" s="151"/>
      <c r="J272" s="159"/>
      <c r="K272" s="154">
        <f>CFM!O300</f>
        <v>108544.62494186978</v>
      </c>
      <c r="L272" s="155"/>
      <c r="M272" s="154">
        <f>CFM!CJ294</f>
        <v>203926.48669665502</v>
      </c>
      <c r="N272" s="156"/>
      <c r="O272" s="157">
        <f t="shared" si="19"/>
        <v>10.833333333333334</v>
      </c>
      <c r="P272" s="158" t="str">
        <f>IF(E272="","",SUM($O$9:O272))</f>
        <v/>
      </c>
      <c r="Q272" s="82"/>
      <c r="R272" s="82"/>
      <c r="S272" s="82"/>
      <c r="T272" s="82"/>
    </row>
    <row r="273" spans="1:20" ht="14.1" customHeight="1" x14ac:dyDescent="0.25">
      <c r="A273" s="91">
        <f t="shared" si="16"/>
        <v>265</v>
      </c>
      <c r="B273" s="162">
        <v>48396</v>
      </c>
      <c r="C273" s="87">
        <f t="shared" si="18"/>
        <v>23000</v>
      </c>
      <c r="D273" s="116"/>
      <c r="E273" s="116"/>
      <c r="F273" s="116"/>
      <c r="G273" s="116"/>
      <c r="H273" s="86">
        <f t="shared" si="17"/>
        <v>23000</v>
      </c>
      <c r="I273" s="151"/>
      <c r="J273" s="159"/>
      <c r="K273" s="154">
        <f>CFM!O301</f>
        <v>106155.94474751606</v>
      </c>
      <c r="L273" s="155"/>
      <c r="M273" s="154">
        <f>CFM!CJ295</f>
        <v>202157.78447263807</v>
      </c>
      <c r="N273" s="156"/>
      <c r="O273" s="157">
        <f t="shared" si="19"/>
        <v>10.833333333333334</v>
      </c>
      <c r="P273" s="158" t="str">
        <f>IF(E273="","",SUM($O$9:O273))</f>
        <v/>
      </c>
      <c r="Q273" s="82"/>
      <c r="R273" s="82"/>
      <c r="S273" s="82"/>
      <c r="T273" s="82"/>
    </row>
    <row r="274" spans="1:20" ht="14.1" customHeight="1" x14ac:dyDescent="0.25">
      <c r="A274" s="91">
        <f t="shared" si="16"/>
        <v>266</v>
      </c>
      <c r="B274" s="162">
        <v>48427</v>
      </c>
      <c r="C274" s="87">
        <f t="shared" si="18"/>
        <v>23000</v>
      </c>
      <c r="D274" s="116"/>
      <c r="E274" s="116"/>
      <c r="F274" s="116"/>
      <c r="G274" s="116"/>
      <c r="H274" s="86">
        <f t="shared" si="17"/>
        <v>23000</v>
      </c>
      <c r="I274" s="151"/>
      <c r="J274" s="159"/>
      <c r="K274" s="154">
        <f>CFM!O302</f>
        <v>103767.26455316233</v>
      </c>
      <c r="L274" s="155"/>
      <c r="M274" s="154">
        <f>CFM!CJ296</f>
        <v>200382.44961528108</v>
      </c>
      <c r="N274" s="156"/>
      <c r="O274" s="157">
        <f t="shared" si="19"/>
        <v>10.833333333333334</v>
      </c>
      <c r="P274" s="158" t="str">
        <f>IF(E274="","",SUM($O$9:O274))</f>
        <v/>
      </c>
      <c r="Q274" s="82"/>
      <c r="R274" s="82"/>
      <c r="S274" s="82"/>
      <c r="T274" s="82"/>
    </row>
    <row r="275" spans="1:20" ht="14.1" customHeight="1" x14ac:dyDescent="0.25">
      <c r="A275" s="91">
        <f t="shared" si="16"/>
        <v>267</v>
      </c>
      <c r="B275" s="162">
        <v>48458</v>
      </c>
      <c r="C275" s="87">
        <f t="shared" si="18"/>
        <v>23000</v>
      </c>
      <c r="D275" s="116"/>
      <c r="E275" s="116"/>
      <c r="F275" s="116"/>
      <c r="G275" s="116"/>
      <c r="H275" s="86">
        <f t="shared" si="17"/>
        <v>23000</v>
      </c>
      <c r="I275" s="151"/>
      <c r="J275" s="159"/>
      <c r="K275" s="154">
        <f>CFM!O303</f>
        <v>101378.5843588086</v>
      </c>
      <c r="L275" s="155"/>
      <c r="M275" s="154">
        <f>CFM!CJ297</f>
        <v>198600.45725220899</v>
      </c>
      <c r="N275" s="156"/>
      <c r="O275" s="157">
        <f t="shared" si="19"/>
        <v>10.833333333333334</v>
      </c>
      <c r="P275" s="158" t="str">
        <f>IF(E275="","",SUM($O$9:O275))</f>
        <v/>
      </c>
      <c r="Q275" s="82"/>
      <c r="R275" s="82"/>
      <c r="S275" s="82"/>
      <c r="T275" s="82"/>
    </row>
    <row r="276" spans="1:20" ht="14.1" customHeight="1" x14ac:dyDescent="0.25">
      <c r="A276" s="91">
        <f t="shared" si="16"/>
        <v>268</v>
      </c>
      <c r="B276" s="162">
        <v>48488</v>
      </c>
      <c r="C276" s="87">
        <f t="shared" si="18"/>
        <v>23000</v>
      </c>
      <c r="D276" s="116"/>
      <c r="E276" s="116"/>
      <c r="F276" s="116"/>
      <c r="G276" s="116"/>
      <c r="H276" s="86">
        <f t="shared" si="17"/>
        <v>23000</v>
      </c>
      <c r="I276" s="151"/>
      <c r="J276" s="159"/>
      <c r="K276" s="154">
        <f>CFM!O304</f>
        <v>98989.904164454871</v>
      </c>
      <c r="L276" s="155"/>
      <c r="M276" s="154">
        <f>CFM!CJ298</f>
        <v>196811.78241777536</v>
      </c>
      <c r="N276" s="156"/>
      <c r="O276" s="157">
        <f t="shared" si="19"/>
        <v>10.833333333333334</v>
      </c>
      <c r="P276" s="158" t="str">
        <f>IF(E276="","",SUM($O$9:O276))</f>
        <v/>
      </c>
      <c r="Q276" s="82"/>
      <c r="R276" s="82"/>
      <c r="S276" s="82"/>
      <c r="T276" s="82"/>
    </row>
    <row r="277" spans="1:20" ht="14.1" customHeight="1" x14ac:dyDescent="0.25">
      <c r="A277" s="91">
        <f t="shared" si="16"/>
        <v>269</v>
      </c>
      <c r="B277" s="162">
        <v>48519</v>
      </c>
      <c r="C277" s="87">
        <f t="shared" si="18"/>
        <v>23000</v>
      </c>
      <c r="D277" s="116"/>
      <c r="E277" s="116"/>
      <c r="F277" s="116"/>
      <c r="G277" s="116"/>
      <c r="H277" s="86">
        <f t="shared" si="17"/>
        <v>23000</v>
      </c>
      <c r="I277" s="151"/>
      <c r="J277" s="159"/>
      <c r="K277" s="154">
        <f>CFM!O305</f>
        <v>96601.223970101142</v>
      </c>
      <c r="L277" s="155"/>
      <c r="M277" s="154">
        <f>CFM!CJ299</f>
        <v>195016.40005271262</v>
      </c>
      <c r="N277" s="156"/>
      <c r="O277" s="157">
        <f t="shared" si="19"/>
        <v>10.833333333333334</v>
      </c>
      <c r="P277" s="158" t="str">
        <f>IF(E277="","",SUM($O$9:O277))</f>
        <v/>
      </c>
      <c r="Q277" s="82"/>
      <c r="R277" s="82"/>
      <c r="S277" s="82"/>
      <c r="T277" s="82"/>
    </row>
    <row r="278" spans="1:20" ht="14.1" customHeight="1" x14ac:dyDescent="0.25">
      <c r="A278" s="91">
        <f t="shared" si="16"/>
        <v>270</v>
      </c>
      <c r="B278" s="162">
        <v>48549</v>
      </c>
      <c r="C278" s="87">
        <f t="shared" si="18"/>
        <v>23000</v>
      </c>
      <c r="D278" s="116"/>
      <c r="E278" s="116"/>
      <c r="F278" s="116"/>
      <c r="G278" s="116"/>
      <c r="H278" s="86">
        <f t="shared" si="17"/>
        <v>23000</v>
      </c>
      <c r="I278" s="151"/>
      <c r="J278" s="159"/>
      <c r="K278" s="154">
        <f>CFM!O306</f>
        <v>94212.543775747414</v>
      </c>
      <c r="L278" s="155"/>
      <c r="M278" s="154">
        <f>CFM!CJ300</f>
        <v>193214.28500378088</v>
      </c>
      <c r="N278" s="156"/>
      <c r="O278" s="157">
        <f t="shared" si="19"/>
        <v>10.833333333333334</v>
      </c>
      <c r="P278" s="158" t="str">
        <f>IF(E278="","",SUM($O$9:O278))</f>
        <v/>
      </c>
      <c r="Q278" s="82"/>
      <c r="R278" s="82"/>
      <c r="S278" s="82"/>
      <c r="T278" s="82"/>
    </row>
    <row r="279" spans="1:20" ht="14.1" customHeight="1" x14ac:dyDescent="0.25">
      <c r="A279" s="91">
        <f t="shared" si="16"/>
        <v>271</v>
      </c>
      <c r="B279" s="161">
        <v>48580</v>
      </c>
      <c r="C279" s="87">
        <f t="shared" si="18"/>
        <v>23000</v>
      </c>
      <c r="D279" s="116"/>
      <c r="E279" s="116"/>
      <c r="F279" s="116"/>
      <c r="G279" s="116"/>
      <c r="H279" s="86">
        <f t="shared" si="17"/>
        <v>23000</v>
      </c>
      <c r="I279" s="151"/>
      <c r="J279" s="159"/>
      <c r="K279" s="154">
        <f>CFM!O307</f>
        <v>91823.863581393685</v>
      </c>
      <c r="L279" s="155"/>
      <c r="M279" s="154">
        <f>CFM!CJ301</f>
        <v>191405.41202341564</v>
      </c>
      <c r="N279" s="156"/>
      <c r="O279" s="157">
        <f t="shared" si="19"/>
        <v>10.833333333333334</v>
      </c>
      <c r="P279" s="158" t="str">
        <f>IF(E279="","",SUM($O$9:O279))</f>
        <v/>
      </c>
      <c r="Q279" s="82"/>
      <c r="R279" s="82"/>
      <c r="S279" s="82"/>
      <c r="T279" s="82"/>
    </row>
    <row r="280" spans="1:20" ht="14.1" customHeight="1" x14ac:dyDescent="0.25">
      <c r="A280" s="91">
        <f t="shared" si="16"/>
        <v>272</v>
      </c>
      <c r="B280" s="161">
        <v>48611</v>
      </c>
      <c r="C280" s="87">
        <f t="shared" si="18"/>
        <v>23000</v>
      </c>
      <c r="D280" s="116"/>
      <c r="E280" s="116"/>
      <c r="F280" s="116"/>
      <c r="G280" s="116"/>
      <c r="H280" s="86">
        <f t="shared" si="17"/>
        <v>23000</v>
      </c>
      <c r="I280" s="151"/>
      <c r="J280" s="159"/>
      <c r="K280" s="154">
        <f>CFM!O308</f>
        <v>89435.183387039957</v>
      </c>
      <c r="L280" s="155"/>
      <c r="M280" s="154">
        <f>CFM!CJ302</f>
        <v>189589.75576937405</v>
      </c>
      <c r="N280" s="156"/>
      <c r="O280" s="157">
        <f t="shared" si="19"/>
        <v>10.833333333333334</v>
      </c>
      <c r="P280" s="158" t="str">
        <f>IF(E280="","",SUM($O$9:O280))</f>
        <v/>
      </c>
      <c r="Q280" s="82"/>
      <c r="R280" s="82"/>
      <c r="S280" s="82"/>
      <c r="T280" s="82"/>
    </row>
    <row r="281" spans="1:20" ht="14.1" customHeight="1" x14ac:dyDescent="0.25">
      <c r="A281" s="91">
        <f t="shared" si="16"/>
        <v>273</v>
      </c>
      <c r="B281" s="162">
        <v>48639</v>
      </c>
      <c r="C281" s="87">
        <f t="shared" si="18"/>
        <v>23000</v>
      </c>
      <c r="D281" s="116"/>
      <c r="E281" s="116"/>
      <c r="F281" s="116"/>
      <c r="G281" s="116"/>
      <c r="H281" s="86">
        <f t="shared" si="17"/>
        <v>23000</v>
      </c>
      <c r="I281" s="151"/>
      <c r="J281" s="159"/>
      <c r="K281" s="154">
        <f>CFM!O309</f>
        <v>87046.503192686228</v>
      </c>
      <c r="L281" s="155"/>
      <c r="M281" s="154">
        <f>CFM!CJ303</f>
        <v>187767.29080437979</v>
      </c>
      <c r="N281" s="156"/>
      <c r="O281" s="157">
        <f t="shared" si="19"/>
        <v>10.833333333333334</v>
      </c>
      <c r="P281" s="158" t="str">
        <f>IF(E281="","",SUM($O$9:O281))</f>
        <v/>
      </c>
      <c r="Q281" s="82"/>
      <c r="R281" s="82"/>
      <c r="S281" s="82"/>
      <c r="T281" s="82"/>
    </row>
    <row r="282" spans="1:20" ht="14.1" customHeight="1" x14ac:dyDescent="0.25">
      <c r="A282" s="91">
        <f t="shared" si="16"/>
        <v>274</v>
      </c>
      <c r="B282" s="162">
        <v>48670</v>
      </c>
      <c r="C282" s="87">
        <f t="shared" si="18"/>
        <v>23000</v>
      </c>
      <c r="D282" s="116"/>
      <c r="E282" s="116"/>
      <c r="F282" s="116"/>
      <c r="G282" s="116"/>
      <c r="H282" s="86">
        <f t="shared" si="17"/>
        <v>23000</v>
      </c>
      <c r="I282" s="151"/>
      <c r="J282" s="159"/>
      <c r="K282" s="154">
        <f>CFM!O310</f>
        <v>84657.8229983325</v>
      </c>
      <c r="L282" s="155"/>
      <c r="M282" s="154">
        <f>CFM!CJ304</f>
        <v>185937.99159576683</v>
      </c>
      <c r="N282" s="156"/>
      <c r="O282" s="157">
        <f t="shared" si="19"/>
        <v>10.833333333333334</v>
      </c>
      <c r="P282" s="158" t="str">
        <f>IF(E282="","",SUM($O$9:O282))</f>
        <v/>
      </c>
      <c r="Q282" s="82"/>
      <c r="R282" s="82"/>
      <c r="S282" s="82"/>
      <c r="T282" s="82"/>
    </row>
    <row r="283" spans="1:20" ht="14.1" customHeight="1" x14ac:dyDescent="0.25">
      <c r="A283" s="91">
        <f t="shared" si="16"/>
        <v>275</v>
      </c>
      <c r="B283" s="162">
        <v>48700</v>
      </c>
      <c r="C283" s="87">
        <f t="shared" si="18"/>
        <v>23000</v>
      </c>
      <c r="D283" s="116"/>
      <c r="E283" s="116"/>
      <c r="F283" s="116"/>
      <c r="G283" s="116"/>
      <c r="H283" s="86">
        <f t="shared" si="17"/>
        <v>23000</v>
      </c>
      <c r="I283" s="151"/>
      <c r="J283" s="159"/>
      <c r="K283" s="154">
        <f>CFM!O311</f>
        <v>82269.142803978772</v>
      </c>
      <c r="L283" s="155"/>
      <c r="M283" s="154">
        <f>CFM!CJ305</f>
        <v>184101.83251512155</v>
      </c>
      <c r="N283" s="156"/>
      <c r="O283" s="157">
        <f t="shared" si="19"/>
        <v>10.833333333333334</v>
      </c>
      <c r="P283" s="158" t="str">
        <f>IF(E283="","",SUM($O$9:O283))</f>
        <v/>
      </c>
      <c r="Q283" s="82"/>
      <c r="R283" s="82"/>
      <c r="S283" s="82"/>
      <c r="T283" s="82"/>
    </row>
    <row r="284" spans="1:20" ht="14.1" customHeight="1" x14ac:dyDescent="0.25">
      <c r="A284" s="91">
        <f t="shared" si="16"/>
        <v>276</v>
      </c>
      <c r="B284" s="162">
        <v>48731</v>
      </c>
      <c r="C284" s="87">
        <f t="shared" si="18"/>
        <v>23000</v>
      </c>
      <c r="D284" s="116"/>
      <c r="E284" s="116"/>
      <c r="F284" s="116"/>
      <c r="G284" s="116"/>
      <c r="H284" s="86">
        <f t="shared" si="17"/>
        <v>23000</v>
      </c>
      <c r="I284" s="151"/>
      <c r="J284" s="159"/>
      <c r="K284" s="154">
        <f>CFM!O312</f>
        <v>79880.462609625116</v>
      </c>
      <c r="L284" s="155"/>
      <c r="M284" s="154">
        <f>CFM!CJ306</f>
        <v>182258.78783792385</v>
      </c>
      <c r="N284" s="156"/>
      <c r="O284" s="157">
        <f t="shared" si="19"/>
        <v>10.833333333333334</v>
      </c>
      <c r="P284" s="158" t="str">
        <f>IF(E284="","",SUM($O$9:O284))</f>
        <v/>
      </c>
      <c r="Q284" s="82"/>
      <c r="R284" s="82"/>
      <c r="S284" s="82"/>
      <c r="T284" s="82"/>
    </row>
    <row r="285" spans="1:20" ht="14.1" customHeight="1" x14ac:dyDescent="0.25">
      <c r="A285" s="91">
        <f t="shared" si="16"/>
        <v>277</v>
      </c>
      <c r="B285" s="162">
        <v>48761</v>
      </c>
      <c r="C285" s="87">
        <f t="shared" si="18"/>
        <v>23000</v>
      </c>
      <c r="D285" s="116"/>
      <c r="E285" s="116"/>
      <c r="F285" s="116"/>
      <c r="G285" s="116"/>
      <c r="H285" s="86">
        <f t="shared" si="17"/>
        <v>23000</v>
      </c>
      <c r="I285" s="151"/>
      <c r="J285" s="159"/>
      <c r="K285" s="154">
        <f>CFM!O313</f>
        <v>77381.902588329918</v>
      </c>
      <c r="L285" s="155"/>
      <c r="M285" s="154">
        <f>CFM!CJ307</f>
        <v>180408.83174318666</v>
      </c>
      <c r="N285" s="156"/>
      <c r="O285" s="157">
        <f t="shared" si="19"/>
        <v>10.833333333333334</v>
      </c>
      <c r="P285" s="158" t="str">
        <f>IF(E285="","",SUM($O$9:O285))</f>
        <v/>
      </c>
      <c r="Q285" s="82"/>
      <c r="R285" s="82"/>
      <c r="S285" s="82"/>
      <c r="T285" s="82"/>
    </row>
    <row r="286" spans="1:20" ht="14.1" customHeight="1" x14ac:dyDescent="0.25">
      <c r="A286" s="91">
        <f t="shared" si="16"/>
        <v>278</v>
      </c>
      <c r="B286" s="162">
        <v>48792</v>
      </c>
      <c r="C286" s="87">
        <f t="shared" si="18"/>
        <v>23000</v>
      </c>
      <c r="D286" s="116"/>
      <c r="E286" s="116"/>
      <c r="F286" s="116"/>
      <c r="G286" s="116"/>
      <c r="H286" s="86">
        <f t="shared" si="17"/>
        <v>23000</v>
      </c>
      <c r="I286" s="151"/>
      <c r="J286" s="159"/>
      <c r="K286" s="154">
        <f>CFM!O314</f>
        <v>74883.342567034721</v>
      </c>
      <c r="L286" s="155"/>
      <c r="M286" s="154">
        <f>CFM!CJ308</f>
        <v>178551.9383130942</v>
      </c>
      <c r="N286" s="156"/>
      <c r="O286" s="157">
        <f t="shared" si="19"/>
        <v>10.833333333333334</v>
      </c>
      <c r="P286" s="158" t="str">
        <f>IF(E286="","",SUM($O$9:O286))</f>
        <v/>
      </c>
      <c r="Q286" s="82"/>
      <c r="R286" s="82"/>
      <c r="S286" s="82"/>
      <c r="T286" s="82"/>
    </row>
    <row r="287" spans="1:20" ht="14.1" customHeight="1" x14ac:dyDescent="0.25">
      <c r="A287" s="91">
        <f t="shared" si="16"/>
        <v>279</v>
      </c>
      <c r="B287" s="162">
        <v>48823</v>
      </c>
      <c r="C287" s="87">
        <f t="shared" si="18"/>
        <v>23000</v>
      </c>
      <c r="D287" s="116"/>
      <c r="E287" s="116"/>
      <c r="F287" s="116"/>
      <c r="G287" s="116"/>
      <c r="H287" s="86">
        <f t="shared" si="17"/>
        <v>23000</v>
      </c>
      <c r="I287" s="151"/>
      <c r="J287" s="159"/>
      <c r="K287" s="154">
        <f>CFM!O315</f>
        <v>72384.782545739523</v>
      </c>
      <c r="L287" s="155"/>
      <c r="M287" s="154">
        <f>CFM!CJ309</f>
        <v>176688.0815326389</v>
      </c>
      <c r="N287" s="156"/>
      <c r="O287" s="157">
        <f t="shared" si="19"/>
        <v>10.833333333333334</v>
      </c>
      <c r="P287" s="158" t="str">
        <f>IF(E287="","",SUM($O$9:O287))</f>
        <v/>
      </c>
      <c r="Q287" s="82"/>
      <c r="R287" s="82"/>
      <c r="S287" s="82"/>
      <c r="T287" s="82"/>
    </row>
    <row r="288" spans="1:20" ht="14.1" customHeight="1" x14ac:dyDescent="0.25">
      <c r="A288" s="91">
        <f t="shared" si="16"/>
        <v>280</v>
      </c>
      <c r="B288" s="162">
        <v>48853</v>
      </c>
      <c r="C288" s="87">
        <f t="shared" si="18"/>
        <v>23000</v>
      </c>
      <c r="D288" s="116"/>
      <c r="E288" s="116"/>
      <c r="F288" s="116"/>
      <c r="G288" s="116"/>
      <c r="H288" s="86">
        <f t="shared" si="17"/>
        <v>23000</v>
      </c>
      <c r="I288" s="151"/>
      <c r="J288" s="159"/>
      <c r="K288" s="154">
        <f>CFM!O316</f>
        <v>69886.222524444325</v>
      </c>
      <c r="L288" s="155"/>
      <c r="M288" s="154">
        <f>CFM!CJ310</f>
        <v>174817.2352892569</v>
      </c>
      <c r="N288" s="156"/>
      <c r="O288" s="157">
        <f t="shared" si="19"/>
        <v>10.833333333333334</v>
      </c>
      <c r="P288" s="158" t="str">
        <f>IF(E288="","",SUM($O$9:O288))</f>
        <v/>
      </c>
      <c r="Q288" s="82"/>
      <c r="R288" s="82"/>
      <c r="S288" s="82"/>
      <c r="T288" s="82"/>
    </row>
    <row r="289" spans="1:20" ht="14.1" customHeight="1" x14ac:dyDescent="0.25">
      <c r="A289" s="91">
        <f t="shared" si="16"/>
        <v>281</v>
      </c>
      <c r="B289" s="162">
        <v>48884</v>
      </c>
      <c r="C289" s="87">
        <f t="shared" si="18"/>
        <v>23000</v>
      </c>
      <c r="D289" s="116"/>
      <c r="E289" s="116"/>
      <c r="F289" s="116"/>
      <c r="G289" s="116"/>
      <c r="H289" s="86">
        <f t="shared" si="17"/>
        <v>23000</v>
      </c>
      <c r="I289" s="151"/>
      <c r="J289" s="159"/>
      <c r="K289" s="154">
        <f>CFM!O317</f>
        <v>67387.662503149128</v>
      </c>
      <c r="L289" s="155"/>
      <c r="M289" s="154">
        <f>CFM!CJ311</f>
        <v>172939.3733724622</v>
      </c>
      <c r="N289" s="156"/>
      <c r="O289" s="157">
        <f t="shared" si="19"/>
        <v>10.833333333333334</v>
      </c>
      <c r="P289" s="158" t="str">
        <f>IF(E289="","",SUM($O$9:O289))</f>
        <v/>
      </c>
      <c r="Q289" s="82"/>
      <c r="R289" s="82"/>
      <c r="S289" s="82"/>
      <c r="T289" s="82"/>
    </row>
    <row r="290" spans="1:20" ht="14.1" customHeight="1" x14ac:dyDescent="0.25">
      <c r="A290" s="91">
        <f t="shared" si="16"/>
        <v>282</v>
      </c>
      <c r="B290" s="162">
        <v>48914</v>
      </c>
      <c r="C290" s="87">
        <f t="shared" si="18"/>
        <v>23000</v>
      </c>
      <c r="D290" s="116"/>
      <c r="E290" s="116"/>
      <c r="F290" s="116"/>
      <c r="G290" s="116"/>
      <c r="H290" s="86">
        <f t="shared" si="17"/>
        <v>23000</v>
      </c>
      <c r="I290" s="151"/>
      <c r="J290" s="159"/>
      <c r="K290" s="154">
        <f>CFM!O318</f>
        <v>64889.102481853923</v>
      </c>
      <c r="L290" s="155"/>
      <c r="M290" s="154">
        <f>CFM!CJ312</f>
        <v>171054.46947347952</v>
      </c>
      <c r="N290" s="156"/>
      <c r="O290" s="157">
        <f t="shared" si="19"/>
        <v>10.833333333333334</v>
      </c>
      <c r="P290" s="158" t="str">
        <f>IF(E290="","",SUM($O$9:O290))</f>
        <v/>
      </c>
      <c r="Q290" s="82"/>
      <c r="R290" s="82"/>
      <c r="S290" s="82"/>
      <c r="T290" s="82"/>
    </row>
    <row r="291" spans="1:20" ht="14.1" customHeight="1" x14ac:dyDescent="0.25">
      <c r="A291" s="91">
        <f t="shared" si="16"/>
        <v>283</v>
      </c>
      <c r="B291" s="161">
        <v>48945</v>
      </c>
      <c r="C291" s="87">
        <f t="shared" si="18"/>
        <v>23000</v>
      </c>
      <c r="D291" s="116"/>
      <c r="E291" s="116"/>
      <c r="F291" s="116"/>
      <c r="G291" s="116"/>
      <c r="H291" s="86">
        <f t="shared" si="17"/>
        <v>23000</v>
      </c>
      <c r="I291" s="151"/>
      <c r="J291" s="159"/>
      <c r="K291" s="154">
        <f>CFM!O319</f>
        <v>62390.542460558718</v>
      </c>
      <c r="L291" s="155"/>
      <c r="M291" s="154">
        <f>CFM!CJ313</f>
        <v>169162.49718487565</v>
      </c>
      <c r="N291" s="156"/>
      <c r="O291" s="157">
        <f t="shared" si="19"/>
        <v>10.833333333333334</v>
      </c>
      <c r="P291" s="158" t="str">
        <f>IF(E291="","",SUM($O$9:O291))</f>
        <v/>
      </c>
      <c r="Q291" s="82"/>
      <c r="R291" s="82"/>
      <c r="S291" s="82"/>
      <c r="T291" s="82"/>
    </row>
    <row r="292" spans="1:20" ht="14.1" customHeight="1" x14ac:dyDescent="0.25">
      <c r="A292" s="91">
        <f t="shared" si="16"/>
        <v>284</v>
      </c>
      <c r="B292" s="161">
        <v>48976</v>
      </c>
      <c r="C292" s="87">
        <f t="shared" si="18"/>
        <v>23000</v>
      </c>
      <c r="D292" s="116"/>
      <c r="E292" s="116"/>
      <c r="F292" s="116"/>
      <c r="G292" s="116"/>
      <c r="H292" s="86">
        <f t="shared" si="17"/>
        <v>23000</v>
      </c>
      <c r="I292" s="151"/>
      <c r="J292" s="159"/>
      <c r="K292" s="154">
        <f>CFM!O320</f>
        <v>59891.982439263513</v>
      </c>
      <c r="L292" s="155"/>
      <c r="M292" s="154">
        <f>CFM!CJ314</f>
        <v>167263.43000018955</v>
      </c>
      <c r="N292" s="156"/>
      <c r="O292" s="157">
        <f t="shared" si="19"/>
        <v>10.833333333333334</v>
      </c>
      <c r="P292" s="158" t="str">
        <f>IF(E292="","",SUM($O$9:O292))</f>
        <v/>
      </c>
      <c r="Q292" s="82"/>
      <c r="R292" s="82"/>
      <c r="S292" s="82"/>
      <c r="T292" s="82"/>
    </row>
    <row r="293" spans="1:20" ht="14.1" customHeight="1" x14ac:dyDescent="0.25">
      <c r="A293" s="91">
        <f t="shared" si="16"/>
        <v>285</v>
      </c>
      <c r="B293" s="162">
        <v>49004</v>
      </c>
      <c r="C293" s="87">
        <f t="shared" si="18"/>
        <v>23000</v>
      </c>
      <c r="D293" s="116"/>
      <c r="E293" s="116"/>
      <c r="F293" s="116"/>
      <c r="G293" s="116"/>
      <c r="H293" s="86">
        <f t="shared" si="17"/>
        <v>23000</v>
      </c>
      <c r="I293" s="151"/>
      <c r="J293" s="159"/>
      <c r="K293" s="154">
        <f>CFM!O321</f>
        <v>57393.422417968308</v>
      </c>
      <c r="L293" s="155"/>
      <c r="M293" s="154">
        <f>CFM!CJ315</f>
        <v>165357.24131356087</v>
      </c>
      <c r="N293" s="156"/>
      <c r="O293" s="157">
        <f t="shared" si="19"/>
        <v>10.833333333333334</v>
      </c>
      <c r="P293" s="158" t="str">
        <f>IF(E293="","",SUM($O$9:O293))</f>
        <v/>
      </c>
      <c r="Q293" s="82"/>
      <c r="R293" s="82"/>
      <c r="S293" s="82"/>
      <c r="T293" s="82"/>
    </row>
    <row r="294" spans="1:20" ht="14.1" customHeight="1" x14ac:dyDescent="0.25">
      <c r="A294" s="91">
        <f t="shared" si="16"/>
        <v>286</v>
      </c>
      <c r="B294" s="162">
        <v>49035</v>
      </c>
      <c r="C294" s="87">
        <f t="shared" si="18"/>
        <v>23000</v>
      </c>
      <c r="D294" s="116"/>
      <c r="E294" s="116"/>
      <c r="F294" s="116"/>
      <c r="G294" s="116"/>
      <c r="H294" s="86">
        <f t="shared" si="17"/>
        <v>23000</v>
      </c>
      <c r="I294" s="151"/>
      <c r="J294" s="159"/>
      <c r="K294" s="154">
        <f>CFM!O322</f>
        <v>54894.862396673103</v>
      </c>
      <c r="L294" s="155"/>
      <c r="M294" s="154">
        <f>CFM!CJ316</f>
        <v>163443.90441935731</v>
      </c>
      <c r="N294" s="156"/>
      <c r="O294" s="157">
        <f t="shared" si="19"/>
        <v>10.833333333333334</v>
      </c>
      <c r="P294" s="158" t="str">
        <f>IF(E294="","",SUM($O$9:O294))</f>
        <v/>
      </c>
      <c r="Q294" s="82"/>
      <c r="R294" s="82"/>
      <c r="S294" s="82"/>
      <c r="T294" s="82"/>
    </row>
    <row r="295" spans="1:20" ht="14.1" customHeight="1" x14ac:dyDescent="0.25">
      <c r="A295" s="91">
        <f t="shared" si="16"/>
        <v>287</v>
      </c>
      <c r="B295" s="162">
        <v>49065</v>
      </c>
      <c r="C295" s="87">
        <f t="shared" si="18"/>
        <v>23000</v>
      </c>
      <c r="D295" s="116"/>
      <c r="E295" s="116"/>
      <c r="F295" s="116"/>
      <c r="G295" s="116"/>
      <c r="H295" s="86">
        <f t="shared" si="17"/>
        <v>23000</v>
      </c>
      <c r="I295" s="151"/>
      <c r="J295" s="159"/>
      <c r="K295" s="154">
        <f>CFM!O323</f>
        <v>52396.302375377898</v>
      </c>
      <c r="L295" s="155"/>
      <c r="M295" s="154">
        <f>CFM!CJ317</f>
        <v>161523.39251180048</v>
      </c>
      <c r="N295" s="156"/>
      <c r="O295" s="157">
        <f t="shared" si="19"/>
        <v>10.833333333333334</v>
      </c>
      <c r="P295" s="158" t="str">
        <f>IF(E295="","",SUM($O$9:O295))</f>
        <v/>
      </c>
      <c r="Q295" s="82"/>
      <c r="R295" s="82"/>
      <c r="S295" s="82"/>
      <c r="T295" s="82"/>
    </row>
    <row r="296" spans="1:20" ht="14.1" customHeight="1" x14ac:dyDescent="0.25">
      <c r="A296" s="91">
        <f t="shared" si="16"/>
        <v>288</v>
      </c>
      <c r="B296" s="162">
        <v>49096</v>
      </c>
      <c r="C296" s="87">
        <f t="shared" si="18"/>
        <v>23000</v>
      </c>
      <c r="D296" s="116"/>
      <c r="E296" s="116"/>
      <c r="F296" s="116"/>
      <c r="G296" s="116"/>
      <c r="H296" s="86">
        <f t="shared" si="17"/>
        <v>23000</v>
      </c>
      <c r="I296" s="151"/>
      <c r="J296" s="159"/>
      <c r="K296" s="154">
        <f>CFM!O324</f>
        <v>49897.742354082664</v>
      </c>
      <c r="L296" s="155"/>
      <c r="M296" s="154">
        <f>CFM!CJ318</f>
        <v>159595.67868459033</v>
      </c>
      <c r="N296" s="156"/>
      <c r="O296" s="157">
        <f t="shared" si="19"/>
        <v>10.833333333333334</v>
      </c>
      <c r="P296" s="158" t="str">
        <f>IF(E296="","",SUM($O$9:O296))</f>
        <v/>
      </c>
      <c r="Q296" s="82"/>
      <c r="R296" s="82"/>
      <c r="S296" s="82"/>
      <c r="T296" s="82"/>
    </row>
    <row r="297" spans="1:20" ht="14.1" customHeight="1" x14ac:dyDescent="0.25">
      <c r="A297" s="91">
        <f t="shared" si="16"/>
        <v>289</v>
      </c>
      <c r="B297" s="162">
        <v>49126</v>
      </c>
      <c r="C297" s="87">
        <f t="shared" si="18"/>
        <v>23000</v>
      </c>
      <c r="D297" s="116"/>
      <c r="E297" s="116"/>
      <c r="F297" s="116"/>
      <c r="G297" s="116"/>
      <c r="H297" s="86">
        <f t="shared" si="17"/>
        <v>23000</v>
      </c>
      <c r="I297" s="151"/>
      <c r="J297" s="159"/>
      <c r="K297" s="154">
        <f>CFM!O325</f>
        <v>47284.248009058494</v>
      </c>
      <c r="L297" s="155"/>
      <c r="M297" s="154">
        <f>CFM!CJ319</f>
        <v>157660.73593052814</v>
      </c>
      <c r="N297" s="156"/>
      <c r="O297" s="157">
        <f t="shared" si="19"/>
        <v>10.833333333333334</v>
      </c>
      <c r="P297" s="158" t="str">
        <f>IF(E297="","",SUM($O$9:O297))</f>
        <v/>
      </c>
      <c r="Q297" s="82"/>
      <c r="R297" s="82"/>
      <c r="S297" s="82"/>
      <c r="T297" s="82"/>
    </row>
    <row r="298" spans="1:20" ht="14.1" customHeight="1" x14ac:dyDescent="0.25">
      <c r="A298" s="91">
        <f t="shared" si="16"/>
        <v>290</v>
      </c>
      <c r="B298" s="162">
        <v>49157</v>
      </c>
      <c r="C298" s="87">
        <f t="shared" si="18"/>
        <v>23000</v>
      </c>
      <c r="D298" s="116"/>
      <c r="E298" s="116"/>
      <c r="F298" s="116"/>
      <c r="G298" s="116"/>
      <c r="H298" s="86">
        <f t="shared" si="17"/>
        <v>23000</v>
      </c>
      <c r="I298" s="151"/>
      <c r="J298" s="159"/>
      <c r="K298" s="154">
        <f>CFM!O326</f>
        <v>44670.753664034324</v>
      </c>
      <c r="L298" s="155"/>
      <c r="M298" s="154">
        <f>CFM!CJ320</f>
        <v>155718.53714113822</v>
      </c>
      <c r="N298" s="156"/>
      <c r="O298" s="157">
        <f t="shared" si="19"/>
        <v>10.833333333333334</v>
      </c>
      <c r="P298" s="158" t="str">
        <f>IF(E298="","",SUM($O$9:O298))</f>
        <v/>
      </c>
      <c r="Q298" s="82"/>
      <c r="R298" s="82"/>
      <c r="S298" s="82"/>
      <c r="T298" s="82"/>
    </row>
    <row r="299" spans="1:20" ht="14.1" customHeight="1" x14ac:dyDescent="0.25">
      <c r="A299" s="91">
        <f t="shared" si="16"/>
        <v>291</v>
      </c>
      <c r="B299" s="162">
        <v>49188</v>
      </c>
      <c r="C299" s="87">
        <f t="shared" si="18"/>
        <v>23000</v>
      </c>
      <c r="D299" s="116"/>
      <c r="E299" s="116"/>
      <c r="F299" s="116"/>
      <c r="G299" s="116"/>
      <c r="H299" s="86">
        <f t="shared" si="17"/>
        <v>23000</v>
      </c>
      <c r="I299" s="151"/>
      <c r="J299" s="159"/>
      <c r="K299" s="154">
        <f>CFM!O327</f>
        <v>42057.259319010154</v>
      </c>
      <c r="L299" s="155"/>
      <c r="M299" s="154">
        <f>CFM!CJ321</f>
        <v>153769.05510628808</v>
      </c>
      <c r="N299" s="156"/>
      <c r="O299" s="157">
        <f t="shared" si="19"/>
        <v>10.833333333333334</v>
      </c>
      <c r="P299" s="158" t="str">
        <f>IF(E299="","",SUM($O$9:O299))</f>
        <v/>
      </c>
      <c r="Q299" s="82"/>
      <c r="R299" s="82"/>
      <c r="S299" s="82"/>
      <c r="T299" s="82"/>
    </row>
    <row r="300" spans="1:20" ht="14.1" customHeight="1" x14ac:dyDescent="0.25">
      <c r="A300" s="91">
        <f t="shared" si="16"/>
        <v>292</v>
      </c>
      <c r="B300" s="162">
        <v>49218</v>
      </c>
      <c r="C300" s="87">
        <f t="shared" si="18"/>
        <v>23000</v>
      </c>
      <c r="D300" s="116"/>
      <c r="E300" s="116"/>
      <c r="F300" s="116"/>
      <c r="G300" s="116"/>
      <c r="H300" s="86">
        <f t="shared" si="17"/>
        <v>23000</v>
      </c>
      <c r="I300" s="151"/>
      <c r="J300" s="159"/>
      <c r="K300" s="154">
        <f>CFM!O328</f>
        <v>39443.764973985984</v>
      </c>
      <c r="L300" s="155"/>
      <c r="M300" s="154">
        <f>CFM!CJ322</f>
        <v>151812.26251380725</v>
      </c>
      <c r="N300" s="156"/>
      <c r="O300" s="157">
        <f t="shared" si="19"/>
        <v>10.833333333333334</v>
      </c>
      <c r="P300" s="158" t="str">
        <f>IF(E300="","",SUM($O$9:O300))</f>
        <v/>
      </c>
      <c r="Q300" s="82"/>
      <c r="R300" s="82"/>
      <c r="S300" s="82"/>
      <c r="T300" s="82"/>
    </row>
    <row r="301" spans="1:20" ht="14.1" customHeight="1" x14ac:dyDescent="0.25">
      <c r="A301" s="91">
        <f t="shared" si="16"/>
        <v>293</v>
      </c>
      <c r="B301" s="162">
        <v>49249</v>
      </c>
      <c r="C301" s="87">
        <f t="shared" si="18"/>
        <v>23000</v>
      </c>
      <c r="D301" s="116"/>
      <c r="E301" s="116"/>
      <c r="F301" s="116"/>
      <c r="G301" s="116"/>
      <c r="H301" s="86">
        <f t="shared" si="17"/>
        <v>23000</v>
      </c>
      <c r="I301" s="151"/>
      <c r="J301" s="159"/>
      <c r="K301" s="154">
        <f>CFM!O329</f>
        <v>36830.270628961815</v>
      </c>
      <c r="L301" s="155"/>
      <c r="M301" s="154">
        <f>CFM!CJ323</f>
        <v>149848.13194910463</v>
      </c>
      <c r="N301" s="156"/>
      <c r="O301" s="157">
        <f t="shared" si="19"/>
        <v>10.833333333333334</v>
      </c>
      <c r="P301" s="158" t="str">
        <f>IF(E301="","",SUM($O$9:O301))</f>
        <v/>
      </c>
      <c r="Q301" s="82"/>
      <c r="R301" s="82"/>
      <c r="S301" s="82"/>
      <c r="T301" s="82"/>
    </row>
    <row r="302" spans="1:20" ht="14.1" customHeight="1" x14ac:dyDescent="0.25">
      <c r="A302" s="91">
        <f t="shared" si="16"/>
        <v>294</v>
      </c>
      <c r="B302" s="162">
        <v>49279</v>
      </c>
      <c r="C302" s="87">
        <f t="shared" si="18"/>
        <v>23000</v>
      </c>
      <c r="D302" s="116"/>
      <c r="E302" s="116"/>
      <c r="F302" s="116"/>
      <c r="G302" s="116"/>
      <c r="H302" s="86">
        <f t="shared" si="17"/>
        <v>23000</v>
      </c>
      <c r="I302" s="151"/>
      <c r="J302" s="159"/>
      <c r="K302" s="154">
        <f>CFM!O330</f>
        <v>34216.776283937645</v>
      </c>
      <c r="L302" s="155"/>
      <c r="M302" s="154">
        <f>CFM!CJ324</f>
        <v>147876.63589478435</v>
      </c>
      <c r="N302" s="156"/>
      <c r="O302" s="157">
        <f t="shared" si="19"/>
        <v>10.833333333333334</v>
      </c>
      <c r="P302" s="158" t="str">
        <f>IF(E302="","",SUM($O$9:O302))</f>
        <v/>
      </c>
      <c r="Q302" s="82"/>
      <c r="R302" s="82"/>
      <c r="S302" s="82"/>
      <c r="T302" s="82"/>
    </row>
    <row r="303" spans="1:20" ht="14.1" customHeight="1" x14ac:dyDescent="0.25">
      <c r="A303" s="91">
        <f t="shared" si="16"/>
        <v>295</v>
      </c>
      <c r="B303" s="161">
        <v>49310</v>
      </c>
      <c r="C303" s="87">
        <f t="shared" si="18"/>
        <v>23000</v>
      </c>
      <c r="D303" s="116"/>
      <c r="E303" s="116"/>
      <c r="F303" s="116"/>
      <c r="G303" s="116"/>
      <c r="H303" s="86">
        <f t="shared" si="17"/>
        <v>23000</v>
      </c>
      <c r="I303" s="151"/>
      <c r="J303" s="159"/>
      <c r="K303" s="154">
        <f>CFM!O331</f>
        <v>31603.281938913471</v>
      </c>
      <c r="L303" s="155"/>
      <c r="M303" s="154">
        <f>CFM!CJ325</f>
        <v>145897.74673026041</v>
      </c>
      <c r="N303" s="156"/>
      <c r="O303" s="157">
        <f t="shared" si="19"/>
        <v>10.833333333333334</v>
      </c>
      <c r="P303" s="158" t="str">
        <f>IF(E303="","",SUM($O$9:O303))</f>
        <v/>
      </c>
      <c r="Q303" s="82"/>
      <c r="R303" s="82"/>
      <c r="S303" s="82"/>
      <c r="T303" s="82"/>
    </row>
    <row r="304" spans="1:20" ht="14.1" customHeight="1" x14ac:dyDescent="0.25">
      <c r="A304" s="91">
        <f t="shared" si="16"/>
        <v>296</v>
      </c>
      <c r="B304" s="161">
        <v>49341</v>
      </c>
      <c r="C304" s="87">
        <f t="shared" si="18"/>
        <v>23000</v>
      </c>
      <c r="D304" s="116"/>
      <c r="E304" s="116"/>
      <c r="F304" s="116"/>
      <c r="G304" s="116"/>
      <c r="H304" s="86">
        <f t="shared" si="17"/>
        <v>23000</v>
      </c>
      <c r="I304" s="151"/>
      <c r="J304" s="159"/>
      <c r="K304" s="154">
        <f>CFM!O332</f>
        <v>28989.787593889298</v>
      </c>
      <c r="L304" s="155"/>
      <c r="M304" s="154">
        <f>CFM!CJ326</f>
        <v>143911.43673136947</v>
      </c>
      <c r="N304" s="156"/>
      <c r="O304" s="157">
        <f t="shared" si="19"/>
        <v>10.833333333333334</v>
      </c>
      <c r="P304" s="158" t="str">
        <f>IF(E304="","",SUM($O$9:O304))</f>
        <v/>
      </c>
      <c r="Q304" s="82"/>
      <c r="R304" s="82"/>
      <c r="S304" s="82"/>
      <c r="T304" s="82"/>
    </row>
    <row r="305" spans="1:20" ht="14.1" customHeight="1" x14ac:dyDescent="0.25">
      <c r="A305" s="91">
        <f t="shared" si="16"/>
        <v>297</v>
      </c>
      <c r="B305" s="162">
        <v>49369</v>
      </c>
      <c r="C305" s="87">
        <f t="shared" si="18"/>
        <v>23000</v>
      </c>
      <c r="D305" s="116"/>
      <c r="E305" s="116"/>
      <c r="F305" s="116"/>
      <c r="G305" s="116"/>
      <c r="H305" s="86">
        <f t="shared" si="17"/>
        <v>23000</v>
      </c>
      <c r="I305" s="151"/>
      <c r="J305" s="159"/>
      <c r="K305" s="154">
        <f>CFM!O333</f>
        <v>26376.293248865124</v>
      </c>
      <c r="L305" s="155"/>
      <c r="M305" s="154">
        <f>CFM!CJ327</f>
        <v>141917.67806998271</v>
      </c>
      <c r="N305" s="156"/>
      <c r="O305" s="157">
        <f t="shared" si="19"/>
        <v>10.833333333333334</v>
      </c>
      <c r="P305" s="158" t="str">
        <f>IF(E305="","",SUM($O$9:O305))</f>
        <v/>
      </c>
      <c r="Q305" s="82"/>
      <c r="R305" s="82"/>
      <c r="S305" s="82"/>
      <c r="T305" s="82"/>
    </row>
    <row r="306" spans="1:20" ht="14.1" customHeight="1" x14ac:dyDescent="0.25">
      <c r="A306" s="91">
        <f t="shared" si="16"/>
        <v>298</v>
      </c>
      <c r="B306" s="162">
        <v>49400</v>
      </c>
      <c r="C306" s="87">
        <f t="shared" si="18"/>
        <v>23000</v>
      </c>
      <c r="D306" s="116"/>
      <c r="E306" s="116"/>
      <c r="F306" s="116"/>
      <c r="G306" s="116"/>
      <c r="H306" s="86">
        <f t="shared" si="17"/>
        <v>23000</v>
      </c>
      <c r="I306" s="151"/>
      <c r="J306" s="159"/>
      <c r="K306" s="154">
        <f>CFM!O334</f>
        <v>23762.798903840951</v>
      </c>
      <c r="L306" s="155"/>
      <c r="M306" s="154">
        <f>CFM!CJ328</f>
        <v>139916.44281361575</v>
      </c>
      <c r="N306" s="156"/>
      <c r="O306" s="157">
        <f t="shared" si="19"/>
        <v>10.833333333333334</v>
      </c>
      <c r="P306" s="158" t="str">
        <f>IF(E306="","",SUM($O$9:O306))</f>
        <v/>
      </c>
      <c r="Q306" s="82"/>
      <c r="R306" s="82"/>
      <c r="S306" s="82"/>
      <c r="T306" s="82"/>
    </row>
    <row r="307" spans="1:20" ht="14.1" customHeight="1" x14ac:dyDescent="0.25">
      <c r="A307" s="91">
        <f t="shared" si="16"/>
        <v>299</v>
      </c>
      <c r="B307" s="162">
        <v>49430</v>
      </c>
      <c r="C307" s="87">
        <f t="shared" si="18"/>
        <v>23000</v>
      </c>
      <c r="D307" s="116"/>
      <c r="E307" s="116"/>
      <c r="F307" s="116"/>
      <c r="G307" s="116"/>
      <c r="H307" s="86">
        <f t="shared" si="17"/>
        <v>23000</v>
      </c>
      <c r="I307" s="151"/>
      <c r="J307" s="159"/>
      <c r="K307" s="154">
        <f>CFM!O335</f>
        <v>21149.304558816777</v>
      </c>
      <c r="L307" s="155"/>
      <c r="M307" s="154">
        <f>CFM!CJ329</f>
        <v>137907.70292503742</v>
      </c>
      <c r="N307" s="156"/>
      <c r="O307" s="157">
        <f t="shared" si="19"/>
        <v>10.833333333333334</v>
      </c>
      <c r="P307" s="158" t="str">
        <f>IF(E307="","",SUM($O$9:O307))</f>
        <v/>
      </c>
      <c r="Q307" s="82"/>
      <c r="R307" s="82"/>
      <c r="S307" s="82"/>
      <c r="T307" s="82"/>
    </row>
    <row r="308" spans="1:20" ht="14.1" customHeight="1" x14ac:dyDescent="0.25">
      <c r="A308" s="91">
        <f t="shared" si="16"/>
        <v>300</v>
      </c>
      <c r="B308" s="162">
        <v>49461</v>
      </c>
      <c r="C308" s="87">
        <f t="shared" si="18"/>
        <v>23000</v>
      </c>
      <c r="D308" s="116"/>
      <c r="E308" s="116"/>
      <c r="F308" s="116"/>
      <c r="G308" s="116"/>
      <c r="H308" s="86">
        <f t="shared" si="17"/>
        <v>23000</v>
      </c>
      <c r="I308" s="151"/>
      <c r="J308" s="159"/>
      <c r="K308" s="154">
        <f>CFM!O336</f>
        <v>18535.8102137926</v>
      </c>
      <c r="L308" s="155"/>
      <c r="M308" s="154">
        <f>CFM!CJ330</f>
        <v>135891.4302618769</v>
      </c>
      <c r="N308" s="156"/>
      <c r="O308" s="157">
        <f t="shared" si="19"/>
        <v>10.833333333333334</v>
      </c>
      <c r="P308" s="158" t="str">
        <f>IF(E308="","",SUM($O$9:O308))</f>
        <v/>
      </c>
      <c r="Q308" s="82"/>
      <c r="R308" s="82"/>
      <c r="S308" s="82"/>
      <c r="T308" s="82"/>
    </row>
    <row r="309" spans="1:20" ht="14.1" customHeight="1" x14ac:dyDescent="0.25">
      <c r="A309" s="91">
        <f t="shared" si="16"/>
        <v>301</v>
      </c>
      <c r="B309" s="162">
        <v>49491</v>
      </c>
      <c r="C309" s="87">
        <f t="shared" si="18"/>
        <v>23000</v>
      </c>
      <c r="D309" s="116"/>
      <c r="E309" s="116"/>
      <c r="F309" s="116"/>
      <c r="G309" s="116"/>
      <c r="H309" s="86">
        <f t="shared" si="17"/>
        <v>23000</v>
      </c>
      <c r="I309" s="151"/>
      <c r="J309" s="159"/>
      <c r="K309" s="154">
        <f>CFM!O337</f>
        <v>16991.159362643215</v>
      </c>
      <c r="L309" s="155"/>
      <c r="M309" s="154">
        <f>CFM!CJ331</f>
        <v>133867.59657622952</v>
      </c>
      <c r="N309" s="156"/>
      <c r="O309" s="157">
        <f t="shared" si="19"/>
        <v>10.833333333333334</v>
      </c>
      <c r="P309" s="158" t="str">
        <f>IF(E309="","",SUM($O$9:O309))</f>
        <v/>
      </c>
      <c r="Q309" s="82"/>
      <c r="R309" s="82"/>
      <c r="S309" s="82"/>
      <c r="T309" s="82"/>
    </row>
    <row r="310" spans="1:20" ht="14.1" customHeight="1" x14ac:dyDescent="0.25">
      <c r="A310" s="91">
        <f t="shared" si="16"/>
        <v>302</v>
      </c>
      <c r="B310" s="162">
        <v>49522</v>
      </c>
      <c r="C310" s="87">
        <f t="shared" si="18"/>
        <v>23000</v>
      </c>
      <c r="D310" s="116"/>
      <c r="E310" s="116"/>
      <c r="F310" s="116"/>
      <c r="G310" s="116"/>
      <c r="H310" s="86">
        <f t="shared" si="17"/>
        <v>23000</v>
      </c>
      <c r="I310" s="151"/>
      <c r="J310" s="159"/>
      <c r="K310" s="154">
        <f>CFM!O338</f>
        <v>15446.508511493832</v>
      </c>
      <c r="L310" s="155"/>
      <c r="M310" s="154">
        <f>CFM!CJ332</f>
        <v>131836.17351426097</v>
      </c>
      <c r="N310" s="156"/>
      <c r="O310" s="157">
        <f t="shared" si="19"/>
        <v>10.833333333333334</v>
      </c>
      <c r="P310" s="158" t="str">
        <f>IF(E310="","",SUM($O$9:O310))</f>
        <v/>
      </c>
      <c r="Q310" s="82"/>
      <c r="R310" s="82"/>
      <c r="S310" s="82"/>
      <c r="T310" s="82"/>
    </row>
    <row r="311" spans="1:20" ht="14.1" customHeight="1" x14ac:dyDescent="0.25">
      <c r="A311" s="91">
        <f t="shared" si="16"/>
        <v>303</v>
      </c>
      <c r="B311" s="162">
        <v>49553</v>
      </c>
      <c r="C311" s="87">
        <f t="shared" si="18"/>
        <v>23000</v>
      </c>
      <c r="D311" s="116"/>
      <c r="E311" s="116"/>
      <c r="F311" s="116"/>
      <c r="G311" s="116"/>
      <c r="H311" s="86">
        <f t="shared" si="17"/>
        <v>23000</v>
      </c>
      <c r="I311" s="151"/>
      <c r="J311" s="159"/>
      <c r="K311" s="154">
        <f>CFM!O339</f>
        <v>13901.857660344449</v>
      </c>
      <c r="L311" s="155"/>
      <c r="M311" s="154">
        <f>CFM!CJ333</f>
        <v>129797.13261581004</v>
      </c>
      <c r="N311" s="156"/>
      <c r="O311" s="157">
        <f t="shared" si="19"/>
        <v>10.833333333333334</v>
      </c>
      <c r="P311" s="158" t="str">
        <f>IF(E311="","",SUM($O$9:O311))</f>
        <v/>
      </c>
      <c r="Q311" s="82"/>
      <c r="R311" s="82"/>
      <c r="S311" s="82"/>
      <c r="T311" s="82"/>
    </row>
    <row r="312" spans="1:20" ht="14.1" customHeight="1" x14ac:dyDescent="0.25">
      <c r="A312" s="91">
        <f t="shared" si="16"/>
        <v>304</v>
      </c>
      <c r="B312" s="162">
        <v>49583</v>
      </c>
      <c r="C312" s="87">
        <f t="shared" si="18"/>
        <v>23000</v>
      </c>
      <c r="D312" s="116"/>
      <c r="E312" s="116"/>
      <c r="F312" s="116"/>
      <c r="G312" s="116"/>
      <c r="H312" s="86">
        <f t="shared" si="17"/>
        <v>23000</v>
      </c>
      <c r="I312" s="151"/>
      <c r="J312" s="159"/>
      <c r="K312" s="154">
        <f>CFM!O340</f>
        <v>12357.206809195066</v>
      </c>
      <c r="L312" s="155"/>
      <c r="M312" s="154">
        <f>CFM!CJ334</f>
        <v>127750.44531398993</v>
      </c>
      <c r="N312" s="156"/>
      <c r="O312" s="157">
        <f t="shared" si="19"/>
        <v>10.833333333333334</v>
      </c>
      <c r="P312" s="158" t="str">
        <f>IF(E312="","",SUM($O$9:O312))</f>
        <v/>
      </c>
      <c r="Q312" s="82"/>
      <c r="R312" s="82"/>
      <c r="S312" s="82"/>
      <c r="T312" s="82"/>
    </row>
    <row r="313" spans="1:20" ht="14.1" customHeight="1" x14ac:dyDescent="0.25">
      <c r="A313" s="91">
        <f t="shared" si="16"/>
        <v>305</v>
      </c>
      <c r="B313" s="162">
        <v>49614</v>
      </c>
      <c r="C313" s="87">
        <f t="shared" si="18"/>
        <v>23000</v>
      </c>
      <c r="D313" s="116"/>
      <c r="E313" s="116"/>
      <c r="F313" s="116"/>
      <c r="G313" s="116"/>
      <c r="H313" s="86">
        <f t="shared" si="17"/>
        <v>23000</v>
      </c>
      <c r="I313" s="151"/>
      <c r="J313" s="159"/>
      <c r="K313" s="154">
        <f>CFM!O341</f>
        <v>10812.555958045683</v>
      </c>
      <c r="L313" s="155"/>
      <c r="M313" s="154">
        <f>CFM!CJ335</f>
        <v>125696.08293478799</v>
      </c>
      <c r="N313" s="156"/>
      <c r="O313" s="157">
        <f t="shared" si="19"/>
        <v>10.833333333333334</v>
      </c>
      <c r="P313" s="158" t="str">
        <f>IF(E313="","",SUM($O$9:O313))</f>
        <v/>
      </c>
      <c r="Q313" s="82"/>
      <c r="R313" s="82"/>
      <c r="S313" s="82"/>
      <c r="T313" s="82"/>
    </row>
    <row r="314" spans="1:20" ht="14.1" customHeight="1" x14ac:dyDescent="0.25">
      <c r="A314" s="91">
        <f t="shared" si="16"/>
        <v>306</v>
      </c>
      <c r="B314" s="162">
        <v>49644</v>
      </c>
      <c r="C314" s="87">
        <f t="shared" si="18"/>
        <v>23000</v>
      </c>
      <c r="D314" s="116"/>
      <c r="E314" s="116"/>
      <c r="F314" s="116"/>
      <c r="G314" s="116"/>
      <c r="H314" s="86">
        <f t="shared" si="17"/>
        <v>23000</v>
      </c>
      <c r="I314" s="151"/>
      <c r="J314" s="159"/>
      <c r="K314" s="154">
        <f>CFM!O342</f>
        <v>9267.9051068962999</v>
      </c>
      <c r="L314" s="155"/>
      <c r="M314" s="154">
        <f>CFM!CJ336</f>
        <v>123634.01669666404</v>
      </c>
      <c r="N314" s="156"/>
      <c r="O314" s="157">
        <f t="shared" si="19"/>
        <v>10.833333333333334</v>
      </c>
      <c r="P314" s="158" t="str">
        <f>IF(E314="","",SUM($O$9:O314))</f>
        <v/>
      </c>
      <c r="Q314" s="82"/>
      <c r="R314" s="82"/>
      <c r="S314" s="82"/>
      <c r="T314" s="82"/>
    </row>
    <row r="315" spans="1:20" ht="14.1" customHeight="1" x14ac:dyDescent="0.25">
      <c r="A315" s="91">
        <f t="shared" si="16"/>
        <v>307</v>
      </c>
      <c r="B315" s="161">
        <v>49675</v>
      </c>
      <c r="C315" s="87">
        <f t="shared" si="18"/>
        <v>23000</v>
      </c>
      <c r="D315" s="116"/>
      <c r="E315" s="116"/>
      <c r="F315" s="116"/>
      <c r="G315" s="116"/>
      <c r="H315" s="86">
        <f t="shared" si="17"/>
        <v>23000</v>
      </c>
      <c r="I315" s="151"/>
      <c r="J315" s="159"/>
      <c r="K315" s="154">
        <f>CFM!O343</f>
        <v>7723.2542557469169</v>
      </c>
      <c r="L315" s="155"/>
      <c r="M315" s="154">
        <f>CFM!CJ337</f>
        <v>121564.21771014713</v>
      </c>
      <c r="N315" s="156"/>
      <c r="O315" s="157">
        <f t="shared" si="19"/>
        <v>10.833333333333334</v>
      </c>
      <c r="P315" s="158" t="str">
        <f>IF(E315="","",SUM($O$9:O315))</f>
        <v/>
      </c>
      <c r="Q315" s="82"/>
      <c r="R315" s="82"/>
      <c r="S315" s="82"/>
      <c r="T315" s="82"/>
    </row>
    <row r="316" spans="1:20" ht="14.1" customHeight="1" x14ac:dyDescent="0.25">
      <c r="A316" s="91">
        <f t="shared" si="16"/>
        <v>308</v>
      </c>
      <c r="B316" s="161">
        <v>49706</v>
      </c>
      <c r="C316" s="87">
        <f t="shared" si="18"/>
        <v>23000</v>
      </c>
      <c r="D316" s="116"/>
      <c r="E316" s="116"/>
      <c r="F316" s="116"/>
      <c r="G316" s="116"/>
      <c r="H316" s="86">
        <f t="shared" si="17"/>
        <v>23000</v>
      </c>
      <c r="I316" s="151"/>
      <c r="J316" s="159"/>
      <c r="K316" s="154">
        <f>CFM!O344</f>
        <v>6178.6034045975339</v>
      </c>
      <c r="L316" s="155"/>
      <c r="M316" s="154">
        <f>CFM!CJ338</f>
        <v>119486.65697743079</v>
      </c>
      <c r="N316" s="156"/>
      <c r="O316" s="157">
        <f t="shared" si="19"/>
        <v>10.833333333333334</v>
      </c>
      <c r="P316" s="158" t="str">
        <f>IF(E316="","",SUM($O$9:O316))</f>
        <v/>
      </c>
      <c r="Q316" s="82"/>
      <c r="R316" s="82"/>
      <c r="S316" s="82"/>
      <c r="T316" s="82"/>
    </row>
    <row r="317" spans="1:20" ht="14.1" customHeight="1" x14ac:dyDescent="0.25">
      <c r="A317" s="91">
        <f t="shared" si="16"/>
        <v>309</v>
      </c>
      <c r="B317" s="162">
        <v>49735</v>
      </c>
      <c r="C317" s="87">
        <f t="shared" si="18"/>
        <v>23000</v>
      </c>
      <c r="D317" s="116"/>
      <c r="E317" s="116"/>
      <c r="F317" s="116"/>
      <c r="G317" s="116"/>
      <c r="H317" s="86">
        <f t="shared" si="17"/>
        <v>23000</v>
      </c>
      <c r="I317" s="151"/>
      <c r="J317" s="159"/>
      <c r="K317" s="154">
        <f>CFM!O345</f>
        <v>4633.9525534481509</v>
      </c>
      <c r="L317" s="155"/>
      <c r="M317" s="154">
        <f>CFM!CJ339</f>
        <v>117401.30539196674</v>
      </c>
      <c r="N317" s="156"/>
      <c r="O317" s="157">
        <f t="shared" si="19"/>
        <v>10.833333333333334</v>
      </c>
      <c r="P317" s="158" t="str">
        <f>IF(E317="","",SUM($O$9:O317))</f>
        <v/>
      </c>
      <c r="Q317" s="82"/>
      <c r="R317" s="82"/>
      <c r="S317" s="82"/>
      <c r="T317" s="82"/>
    </row>
    <row r="318" spans="1:20" ht="14.1" customHeight="1" x14ac:dyDescent="0.25">
      <c r="A318" s="91">
        <f t="shared" si="16"/>
        <v>310</v>
      </c>
      <c r="B318" s="162">
        <v>49766</v>
      </c>
      <c r="C318" s="87">
        <f t="shared" si="18"/>
        <v>23000</v>
      </c>
      <c r="D318" s="116"/>
      <c r="E318" s="116"/>
      <c r="F318" s="116"/>
      <c r="G318" s="116"/>
      <c r="H318" s="86">
        <f t="shared" si="17"/>
        <v>23000</v>
      </c>
      <c r="I318" s="151"/>
      <c r="J318" s="159"/>
      <c r="K318" s="154">
        <f>CFM!O346</f>
        <v>3089.3017022987679</v>
      </c>
      <c r="L318" s="155"/>
      <c r="M318" s="154">
        <f>CFM!CJ340</f>
        <v>115308.13373805722</v>
      </c>
      <c r="N318" s="156"/>
      <c r="O318" s="157">
        <f t="shared" si="19"/>
        <v>10.833333333333334</v>
      </c>
      <c r="P318" s="158" t="str">
        <f>IF(E318="","",SUM($O$9:O318))</f>
        <v/>
      </c>
      <c r="Q318" s="82"/>
      <c r="R318" s="82"/>
      <c r="S318" s="82"/>
      <c r="T318" s="82"/>
    </row>
    <row r="319" spans="1:20" ht="14.1" customHeight="1" x14ac:dyDescent="0.25">
      <c r="A319" s="91">
        <f t="shared" si="16"/>
        <v>311</v>
      </c>
      <c r="B319" s="162">
        <v>49796</v>
      </c>
      <c r="C319" s="87">
        <f t="shared" si="18"/>
        <v>23000</v>
      </c>
      <c r="D319" s="116"/>
      <c r="E319" s="116"/>
      <c r="F319" s="116"/>
      <c r="G319" s="116"/>
      <c r="H319" s="86">
        <f t="shared" si="17"/>
        <v>23000</v>
      </c>
      <c r="I319" s="151"/>
      <c r="J319" s="159"/>
      <c r="K319" s="154">
        <f>CFM!O347</f>
        <v>1544.6508511493846</v>
      </c>
      <c r="L319" s="155"/>
      <c r="M319" s="154">
        <f>CFM!CJ341</f>
        <v>113207.11269044553</v>
      </c>
      <c r="N319" s="156"/>
      <c r="O319" s="157">
        <f t="shared" si="19"/>
        <v>10.833333333333334</v>
      </c>
      <c r="P319" s="158" t="str">
        <f>IF(E319="","",SUM($O$9:O319))</f>
        <v/>
      </c>
      <c r="Q319" s="82"/>
      <c r="R319" s="82"/>
      <c r="S319" s="82"/>
      <c r="T319" s="82"/>
    </row>
    <row r="320" spans="1:20" ht="14.1" customHeight="1" x14ac:dyDescent="0.25">
      <c r="A320" s="91">
        <f t="shared" si="16"/>
        <v>312</v>
      </c>
      <c r="B320" s="162">
        <v>49827</v>
      </c>
      <c r="C320" s="87">
        <f t="shared" si="18"/>
        <v>23000</v>
      </c>
      <c r="D320" s="116"/>
      <c r="E320" s="116"/>
      <c r="F320" s="116"/>
      <c r="G320" s="116"/>
      <c r="H320" s="86">
        <f t="shared" si="17"/>
        <v>23000</v>
      </c>
      <c r="I320" s="151"/>
      <c r="J320" s="159"/>
      <c r="K320" s="154">
        <f>CFM!O348</f>
        <v>0</v>
      </c>
      <c r="L320" s="155"/>
      <c r="M320" s="154">
        <f>CFM!CJ342</f>
        <v>111098.21281390529</v>
      </c>
      <c r="N320" s="156"/>
      <c r="O320" s="157">
        <f t="shared" si="19"/>
        <v>10.833333333333334</v>
      </c>
      <c r="P320" s="158" t="str">
        <f>IF(E320="","",SUM($O$9:O320))</f>
        <v/>
      </c>
      <c r="Q320" s="82"/>
      <c r="R320" s="82"/>
      <c r="S320" s="82"/>
      <c r="T320" s="82"/>
    </row>
    <row r="321" spans="1:20" ht="14.1" customHeight="1" x14ac:dyDescent="0.25">
      <c r="A321" s="91">
        <f t="shared" si="16"/>
        <v>313</v>
      </c>
      <c r="B321" s="162">
        <v>49857</v>
      </c>
      <c r="C321" s="87">
        <f t="shared" si="18"/>
        <v>23000</v>
      </c>
      <c r="D321" s="116"/>
      <c r="E321" s="116"/>
      <c r="F321" s="116"/>
      <c r="G321" s="116"/>
      <c r="H321" s="86">
        <f t="shared" si="17"/>
        <v>23000</v>
      </c>
      <c r="I321" s="151"/>
      <c r="J321" s="159"/>
      <c r="K321" s="154">
        <f>CFM!O349</f>
        <v>0</v>
      </c>
      <c r="L321" s="155"/>
      <c r="M321" s="154">
        <f>CFM!CJ343</f>
        <v>108981.40456282803</v>
      </c>
      <c r="N321" s="156"/>
      <c r="O321" s="157">
        <f t="shared" si="19"/>
        <v>10.833333333333334</v>
      </c>
      <c r="P321" s="158" t="str">
        <f>IF(E321="","",SUM($O$9:O321))</f>
        <v/>
      </c>
      <c r="Q321" s="82"/>
      <c r="R321" s="82"/>
      <c r="S321" s="82"/>
      <c r="T321" s="82"/>
    </row>
    <row r="322" spans="1:20" ht="14.1" customHeight="1" x14ac:dyDescent="0.25">
      <c r="A322" s="91">
        <f t="shared" si="16"/>
        <v>314</v>
      </c>
      <c r="B322" s="162">
        <v>49888</v>
      </c>
      <c r="C322" s="87">
        <f t="shared" si="18"/>
        <v>23000</v>
      </c>
      <c r="D322" s="116"/>
      <c r="E322" s="116"/>
      <c r="F322" s="116"/>
      <c r="G322" s="116"/>
      <c r="H322" s="86">
        <f t="shared" si="17"/>
        <v>23000</v>
      </c>
      <c r="I322" s="151"/>
      <c r="J322" s="159"/>
      <c r="K322" s="154">
        <f>CFM!O350</f>
        <v>0</v>
      </c>
      <c r="L322" s="155"/>
      <c r="M322" s="154">
        <f>CFM!CJ344</f>
        <v>106856.65828080924</v>
      </c>
      <c r="N322" s="156"/>
      <c r="O322" s="157">
        <f t="shared" si="19"/>
        <v>10.833333333333334</v>
      </c>
      <c r="P322" s="158" t="str">
        <f>IF(E322="","",SUM($O$9:O322))</f>
        <v/>
      </c>
      <c r="Q322" s="82"/>
      <c r="R322" s="82"/>
      <c r="S322" s="82"/>
      <c r="T322" s="82"/>
    </row>
    <row r="323" spans="1:20" ht="14.1" customHeight="1" x14ac:dyDescent="0.25">
      <c r="A323" s="91">
        <f t="shared" si="16"/>
        <v>315</v>
      </c>
      <c r="B323" s="162">
        <v>49919</v>
      </c>
      <c r="C323" s="87">
        <f t="shared" si="18"/>
        <v>23000</v>
      </c>
      <c r="D323" s="116"/>
      <c r="E323" s="116"/>
      <c r="F323" s="116"/>
      <c r="G323" s="116"/>
      <c r="H323" s="86">
        <f t="shared" si="17"/>
        <v>23000</v>
      </c>
      <c r="I323" s="151"/>
      <c r="J323" s="159"/>
      <c r="K323" s="154">
        <f>CFM!O351</f>
        <v>0</v>
      </c>
      <c r="L323" s="155"/>
      <c r="M323" s="154">
        <f>CFM!CJ345</f>
        <v>104723.94420023287</v>
      </c>
      <c r="N323" s="156"/>
      <c r="O323" s="157">
        <f t="shared" si="19"/>
        <v>10.833333333333334</v>
      </c>
      <c r="P323" s="158" t="str">
        <f>IF(E323="","",SUM($O$9:O323))</f>
        <v/>
      </c>
      <c r="Q323" s="82"/>
      <c r="R323" s="82"/>
      <c r="S323" s="82"/>
      <c r="T323" s="82"/>
    </row>
    <row r="324" spans="1:20" ht="14.1" customHeight="1" x14ac:dyDescent="0.25">
      <c r="A324" s="91">
        <f t="shared" si="16"/>
        <v>316</v>
      </c>
      <c r="B324" s="162">
        <v>49949</v>
      </c>
      <c r="C324" s="87">
        <f t="shared" si="18"/>
        <v>23000</v>
      </c>
      <c r="D324" s="116"/>
      <c r="E324" s="116"/>
      <c r="F324" s="116"/>
      <c r="G324" s="116"/>
      <c r="H324" s="86">
        <f t="shared" si="17"/>
        <v>23000</v>
      </c>
      <c r="I324" s="151"/>
      <c r="J324" s="159"/>
      <c r="K324" s="154">
        <f>CFM!O352</f>
        <v>0</v>
      </c>
      <c r="L324" s="155"/>
      <c r="M324" s="154">
        <f>CFM!CJ346</f>
        <v>102583.23244185434</v>
      </c>
      <c r="N324" s="156"/>
      <c r="O324" s="157">
        <f t="shared" si="19"/>
        <v>10.833333333333334</v>
      </c>
      <c r="P324" s="158" t="str">
        <f>IF(E324="","",SUM($O$9:O324))</f>
        <v/>
      </c>
      <c r="Q324" s="82"/>
      <c r="R324" s="82"/>
      <c r="S324" s="82"/>
      <c r="T324" s="82"/>
    </row>
    <row r="325" spans="1:20" ht="14.1" customHeight="1" x14ac:dyDescent="0.25">
      <c r="A325" s="91">
        <f t="shared" si="16"/>
        <v>317</v>
      </c>
      <c r="B325" s="162">
        <v>49980</v>
      </c>
      <c r="C325" s="87">
        <f t="shared" si="18"/>
        <v>23000</v>
      </c>
      <c r="D325" s="116"/>
      <c r="E325" s="116"/>
      <c r="F325" s="116"/>
      <c r="G325" s="116"/>
      <c r="H325" s="86">
        <f t="shared" si="17"/>
        <v>23000</v>
      </c>
      <c r="I325" s="151"/>
      <c r="J325" s="159"/>
      <c r="K325" s="154">
        <f>CFM!O353</f>
        <v>0</v>
      </c>
      <c r="L325" s="155"/>
      <c r="M325" s="154">
        <f>CFM!CJ347</f>
        <v>100434.49301438189</v>
      </c>
      <c r="N325" s="156"/>
      <c r="O325" s="157">
        <f t="shared" si="19"/>
        <v>10.833333333333334</v>
      </c>
      <c r="P325" s="158" t="str">
        <f>IF(E325="","",SUM($O$9:O325))</f>
        <v/>
      </c>
      <c r="Q325" s="82"/>
      <c r="R325" s="82"/>
      <c r="S325" s="82"/>
      <c r="T325" s="82"/>
    </row>
    <row r="326" spans="1:20" ht="14.1" customHeight="1" x14ac:dyDescent="0.25">
      <c r="A326" s="91">
        <f t="shared" si="16"/>
        <v>318</v>
      </c>
      <c r="B326" s="162">
        <v>50010</v>
      </c>
      <c r="C326" s="87">
        <f t="shared" si="18"/>
        <v>23000</v>
      </c>
      <c r="D326" s="116"/>
      <c r="E326" s="116"/>
      <c r="F326" s="116"/>
      <c r="G326" s="116"/>
      <c r="H326" s="86">
        <f t="shared" si="17"/>
        <v>23000</v>
      </c>
      <c r="I326" s="151"/>
      <c r="J326" s="159"/>
      <c r="K326" s="154">
        <f>CFM!O354</f>
        <v>0</v>
      </c>
      <c r="L326" s="155"/>
      <c r="M326" s="154">
        <f>CFM!CJ348</f>
        <v>98277.695814056424</v>
      </c>
      <c r="N326" s="156"/>
      <c r="O326" s="157">
        <f t="shared" si="19"/>
        <v>10.833333333333334</v>
      </c>
      <c r="P326" s="158" t="str">
        <f>IF(E326="","",SUM($O$9:O326))</f>
        <v/>
      </c>
      <c r="Q326" s="82"/>
      <c r="R326" s="82"/>
      <c r="S326" s="82"/>
      <c r="T326" s="82"/>
    </row>
    <row r="327" spans="1:20" ht="14.1" customHeight="1" x14ac:dyDescent="0.25">
      <c r="A327" s="91">
        <f t="shared" si="16"/>
        <v>319</v>
      </c>
      <c r="B327" s="161">
        <v>50041</v>
      </c>
      <c r="C327" s="87">
        <f t="shared" si="18"/>
        <v>23000</v>
      </c>
      <c r="D327" s="116"/>
      <c r="E327" s="116"/>
      <c r="F327" s="116"/>
      <c r="G327" s="116"/>
      <c r="H327" s="86">
        <f t="shared" si="17"/>
        <v>23000</v>
      </c>
      <c r="I327" s="151"/>
      <c r="J327" s="159"/>
      <c r="K327" s="154">
        <f>CFM!O355</f>
        <v>0</v>
      </c>
      <c r="L327" s="155"/>
      <c r="M327" s="154">
        <f>CFM!CJ349</f>
        <v>96112.810624229736</v>
      </c>
      <c r="N327" s="156"/>
      <c r="O327" s="157">
        <f t="shared" si="19"/>
        <v>10.833333333333334</v>
      </c>
      <c r="P327" s="158" t="str">
        <f>IF(E327="","",SUM($O$9:O327))</f>
        <v/>
      </c>
      <c r="Q327" s="82"/>
      <c r="R327" s="82"/>
      <c r="S327" s="82"/>
      <c r="T327" s="82"/>
    </row>
    <row r="328" spans="1:20" ht="14.1" customHeight="1" x14ac:dyDescent="0.25">
      <c r="A328" s="91">
        <f t="shared" si="16"/>
        <v>320</v>
      </c>
      <c r="B328" s="161">
        <v>50072</v>
      </c>
      <c r="C328" s="87">
        <f t="shared" si="18"/>
        <v>23000</v>
      </c>
      <c r="D328" s="116"/>
      <c r="E328" s="116"/>
      <c r="F328" s="116"/>
      <c r="G328" s="116"/>
      <c r="H328" s="86">
        <f t="shared" si="17"/>
        <v>23000</v>
      </c>
      <c r="I328" s="151"/>
      <c r="J328" s="159"/>
      <c r="K328" s="154">
        <f>CFM!O356</f>
        <v>0</v>
      </c>
      <c r="L328" s="155"/>
      <c r="M328" s="154">
        <f>CFM!CJ350</f>
        <v>93939.807114941199</v>
      </c>
      <c r="N328" s="156"/>
      <c r="O328" s="157">
        <f t="shared" si="19"/>
        <v>10.833333333333334</v>
      </c>
      <c r="P328" s="158" t="str">
        <f>IF(E328="","",SUM($O$9:O328))</f>
        <v/>
      </c>
      <c r="Q328" s="82"/>
      <c r="R328" s="82"/>
      <c r="S328" s="82"/>
      <c r="T328" s="82"/>
    </row>
    <row r="329" spans="1:20" ht="14.1" customHeight="1" x14ac:dyDescent="0.25">
      <c r="A329" s="91">
        <f t="shared" si="16"/>
        <v>321</v>
      </c>
      <c r="B329" s="162">
        <v>50100</v>
      </c>
      <c r="C329" s="87">
        <f t="shared" si="18"/>
        <v>23000</v>
      </c>
      <c r="D329" s="116"/>
      <c r="E329" s="116"/>
      <c r="F329" s="116"/>
      <c r="G329" s="116"/>
      <c r="H329" s="86">
        <f t="shared" si="17"/>
        <v>23000</v>
      </c>
      <c r="I329" s="151"/>
      <c r="J329" s="159"/>
      <c r="K329" s="154">
        <f>CFM!O357</f>
        <v>0</v>
      </c>
      <c r="L329" s="155"/>
      <c r="M329" s="154">
        <f>CFM!CJ351</f>
        <v>91758.654842492819</v>
      </c>
      <c r="N329" s="156"/>
      <c r="O329" s="157">
        <f t="shared" si="19"/>
        <v>10.833333333333334</v>
      </c>
      <c r="P329" s="158" t="str">
        <f>IF(E329="","",SUM($O$9:O329))</f>
        <v/>
      </c>
      <c r="Q329" s="82"/>
      <c r="R329" s="82"/>
      <c r="S329" s="82"/>
      <c r="T329" s="82"/>
    </row>
    <row r="330" spans="1:20" ht="14.1" customHeight="1" x14ac:dyDescent="0.25">
      <c r="A330" s="91">
        <f t="shared" ref="A330:A368" si="20">A329+1</f>
        <v>322</v>
      </c>
      <c r="B330" s="162">
        <v>50131</v>
      </c>
      <c r="C330" s="87">
        <f t="shared" si="18"/>
        <v>23000</v>
      </c>
      <c r="D330" s="116"/>
      <c r="E330" s="116"/>
      <c r="F330" s="116"/>
      <c r="G330" s="116"/>
      <c r="H330" s="86">
        <f t="shared" ref="H330:H368" si="21">IF(C330-D330+E330-F330-G330&gt;$C$9,$C$9,C330-D330+E330-F330-G330)</f>
        <v>23000</v>
      </c>
      <c r="I330" s="151"/>
      <c r="J330" s="159"/>
      <c r="K330" s="154">
        <f>CFM!O358</f>
        <v>0</v>
      </c>
      <c r="L330" s="155"/>
      <c r="M330" s="154">
        <f>CFM!CJ352</f>
        <v>89569.323249022767</v>
      </c>
      <c r="N330" s="156"/>
      <c r="O330" s="157">
        <f t="shared" si="19"/>
        <v>10.833333333333334</v>
      </c>
      <c r="P330" s="158" t="str">
        <f>IF(E330="","",SUM($O$9:O330))</f>
        <v/>
      </c>
      <c r="Q330" s="82"/>
      <c r="R330" s="82"/>
      <c r="S330" s="82"/>
      <c r="T330" s="82"/>
    </row>
    <row r="331" spans="1:20" ht="14.1" customHeight="1" x14ac:dyDescent="0.25">
      <c r="A331" s="91">
        <f t="shared" si="20"/>
        <v>323</v>
      </c>
      <c r="B331" s="162">
        <v>50161</v>
      </c>
      <c r="C331" s="87">
        <f t="shared" ref="C331:C368" si="22">H330</f>
        <v>23000</v>
      </c>
      <c r="D331" s="116"/>
      <c r="E331" s="116"/>
      <c r="F331" s="116"/>
      <c r="G331" s="116"/>
      <c r="H331" s="86">
        <f t="shared" si="21"/>
        <v>23000</v>
      </c>
      <c r="I331" s="151"/>
      <c r="J331" s="159"/>
      <c r="K331" s="154">
        <f>CFM!O359</f>
        <v>0</v>
      </c>
      <c r="L331" s="155"/>
      <c r="M331" s="154">
        <f>CFM!CJ353</f>
        <v>87371.781662077206</v>
      </c>
      <c r="N331" s="156"/>
      <c r="O331" s="157">
        <f t="shared" ref="O331:O368" si="23">IF($C$9&lt;H331,0,($C$9-H331)*($O$8*0.01)*30)/360</f>
        <v>10.833333333333334</v>
      </c>
      <c r="P331" s="158" t="str">
        <f>IF(E331="","",SUM($O$9:O331))</f>
        <v/>
      </c>
      <c r="Q331" s="82"/>
      <c r="R331" s="82"/>
      <c r="S331" s="82"/>
      <c r="T331" s="82"/>
    </row>
    <row r="332" spans="1:20" ht="14.1" customHeight="1" x14ac:dyDescent="0.25">
      <c r="A332" s="91">
        <f t="shared" si="20"/>
        <v>324</v>
      </c>
      <c r="B332" s="162">
        <v>50192</v>
      </c>
      <c r="C332" s="87">
        <f t="shared" si="22"/>
        <v>23000</v>
      </c>
      <c r="D332" s="116"/>
      <c r="E332" s="116"/>
      <c r="F332" s="116"/>
      <c r="G332" s="116"/>
      <c r="H332" s="86">
        <f t="shared" si="21"/>
        <v>23000</v>
      </c>
      <c r="I332" s="151"/>
      <c r="J332" s="159"/>
      <c r="K332" s="154">
        <f>CFM!O360</f>
        <v>0</v>
      </c>
      <c r="L332" s="155"/>
      <c r="M332" s="154">
        <f>CFM!CJ354</f>
        <v>85165.999294180598</v>
      </c>
      <c r="N332" s="156"/>
      <c r="O332" s="157">
        <f t="shared" si="23"/>
        <v>10.833333333333334</v>
      </c>
      <c r="P332" s="158" t="str">
        <f>IF(E332="","",SUM($O$9:O332))</f>
        <v/>
      </c>
      <c r="Q332" s="82"/>
      <c r="R332" s="82"/>
      <c r="S332" s="82"/>
      <c r="T332" s="82"/>
    </row>
    <row r="333" spans="1:20" ht="14.1" customHeight="1" x14ac:dyDescent="0.25">
      <c r="A333" s="91">
        <f t="shared" si="20"/>
        <v>325</v>
      </c>
      <c r="B333" s="162">
        <v>50222</v>
      </c>
      <c r="C333" s="87">
        <f t="shared" si="22"/>
        <v>23000</v>
      </c>
      <c r="D333" s="116"/>
      <c r="E333" s="116"/>
      <c r="F333" s="116"/>
      <c r="G333" s="116"/>
      <c r="H333" s="86">
        <f t="shared" si="21"/>
        <v>23000</v>
      </c>
      <c r="I333" s="151"/>
      <c r="J333" s="159"/>
      <c r="K333" s="154">
        <f>CFM!O361</f>
        <v>0</v>
      </c>
      <c r="L333" s="155"/>
      <c r="M333" s="154">
        <f>CFM!CJ355</f>
        <v>82951.94524240437</v>
      </c>
      <c r="N333" s="156"/>
      <c r="O333" s="157">
        <f t="shared" si="23"/>
        <v>10.833333333333334</v>
      </c>
      <c r="P333" s="158" t="str">
        <f>IF(E333="","",SUM($O$9:O333))</f>
        <v/>
      </c>
      <c r="Q333" s="82"/>
      <c r="R333" s="82"/>
      <c r="S333" s="82"/>
      <c r="T333" s="82"/>
    </row>
    <row r="334" spans="1:20" ht="14.1" customHeight="1" x14ac:dyDescent="0.25">
      <c r="A334" s="91">
        <f t="shared" si="20"/>
        <v>326</v>
      </c>
      <c r="B334" s="162">
        <v>50253</v>
      </c>
      <c r="C334" s="87">
        <f t="shared" si="22"/>
        <v>23000</v>
      </c>
      <c r="D334" s="116"/>
      <c r="E334" s="116"/>
      <c r="F334" s="116"/>
      <c r="G334" s="116"/>
      <c r="H334" s="86">
        <f t="shared" si="21"/>
        <v>23000</v>
      </c>
      <c r="I334" s="151"/>
      <c r="J334" s="159"/>
      <c r="K334" s="154">
        <f>CFM!O362</f>
        <v>0</v>
      </c>
      <c r="L334" s="155"/>
      <c r="M334" s="154">
        <f>CFM!CJ356</f>
        <v>80729.588487933986</v>
      </c>
      <c r="N334" s="156"/>
      <c r="O334" s="157">
        <f t="shared" si="23"/>
        <v>10.833333333333334</v>
      </c>
      <c r="P334" s="158" t="str">
        <f>IF(E334="","",SUM($O$9:O334))</f>
        <v/>
      </c>
      <c r="Q334" s="82"/>
      <c r="R334" s="82"/>
      <c r="S334" s="82"/>
      <c r="T334" s="82"/>
    </row>
    <row r="335" spans="1:20" ht="14.1" customHeight="1" x14ac:dyDescent="0.25">
      <c r="A335" s="91">
        <f t="shared" si="20"/>
        <v>327</v>
      </c>
      <c r="B335" s="162">
        <v>50284</v>
      </c>
      <c r="C335" s="87">
        <f t="shared" si="22"/>
        <v>23000</v>
      </c>
      <c r="D335" s="116"/>
      <c r="E335" s="116"/>
      <c r="F335" s="116"/>
      <c r="G335" s="116"/>
      <c r="H335" s="86">
        <f t="shared" si="21"/>
        <v>23000</v>
      </c>
      <c r="I335" s="151"/>
      <c r="J335" s="159"/>
      <c r="K335" s="154">
        <f>CFM!O363</f>
        <v>0</v>
      </c>
      <c r="L335" s="155"/>
      <c r="M335" s="154">
        <f>CFM!CJ357</f>
        <v>78498.897895634334</v>
      </c>
      <c r="N335" s="156"/>
      <c r="O335" s="157">
        <f t="shared" si="23"/>
        <v>10.833333333333334</v>
      </c>
      <c r="P335" s="158" t="str">
        <f>IF(E335="","",SUM($O$9:O335))</f>
        <v/>
      </c>
      <c r="Q335" s="82"/>
      <c r="R335" s="82"/>
      <c r="S335" s="82"/>
      <c r="T335" s="82"/>
    </row>
    <row r="336" spans="1:20" ht="14.1" customHeight="1" x14ac:dyDescent="0.25">
      <c r="A336" s="91">
        <f t="shared" si="20"/>
        <v>328</v>
      </c>
      <c r="B336" s="162">
        <v>50314</v>
      </c>
      <c r="C336" s="87">
        <f t="shared" si="22"/>
        <v>23000</v>
      </c>
      <c r="D336" s="116"/>
      <c r="E336" s="116"/>
      <c r="F336" s="116"/>
      <c r="G336" s="116"/>
      <c r="H336" s="86">
        <f t="shared" si="21"/>
        <v>23000</v>
      </c>
      <c r="I336" s="151"/>
      <c r="J336" s="159"/>
      <c r="K336" s="154">
        <f>CFM!O364</f>
        <v>0</v>
      </c>
      <c r="L336" s="155"/>
      <c r="M336" s="154">
        <f>CFM!CJ358</f>
        <v>76259.842213613563</v>
      </c>
      <c r="N336" s="156"/>
      <c r="O336" s="157">
        <f t="shared" si="23"/>
        <v>10.833333333333334</v>
      </c>
      <c r="P336" s="158" t="str">
        <f>IF(E336="","",SUM($O$9:O336))</f>
        <v/>
      </c>
      <c r="Q336" s="82"/>
      <c r="R336" s="82"/>
      <c r="S336" s="82"/>
      <c r="T336" s="82"/>
    </row>
    <row r="337" spans="1:20" ht="14.1" customHeight="1" x14ac:dyDescent="0.25">
      <c r="A337" s="91">
        <f t="shared" si="20"/>
        <v>329</v>
      </c>
      <c r="B337" s="162">
        <v>50345</v>
      </c>
      <c r="C337" s="87">
        <f t="shared" si="22"/>
        <v>23000</v>
      </c>
      <c r="D337" s="116"/>
      <c r="E337" s="116"/>
      <c r="F337" s="116"/>
      <c r="G337" s="116"/>
      <c r="H337" s="86">
        <f t="shared" si="21"/>
        <v>23000</v>
      </c>
      <c r="I337" s="151"/>
      <c r="J337" s="159"/>
      <c r="K337" s="154">
        <f>CFM!O365</f>
        <v>0</v>
      </c>
      <c r="L337" s="155"/>
      <c r="M337" s="154">
        <f>CFM!CJ359</f>
        <v>74012.390072785216</v>
      </c>
      <c r="N337" s="156"/>
      <c r="O337" s="157">
        <f t="shared" si="23"/>
        <v>10.833333333333334</v>
      </c>
      <c r="P337" s="158" t="str">
        <f>IF(E337="","",SUM($O$9:O337))</f>
        <v/>
      </c>
      <c r="Q337" s="82"/>
      <c r="R337" s="82"/>
      <c r="S337" s="82"/>
      <c r="T337" s="82"/>
    </row>
    <row r="338" spans="1:20" ht="14.1" customHeight="1" x14ac:dyDescent="0.25">
      <c r="A338" s="91">
        <f t="shared" si="20"/>
        <v>330</v>
      </c>
      <c r="B338" s="162">
        <v>50375</v>
      </c>
      <c r="C338" s="87">
        <f t="shared" si="22"/>
        <v>23000</v>
      </c>
      <c r="D338" s="116"/>
      <c r="E338" s="116"/>
      <c r="F338" s="116"/>
      <c r="G338" s="116"/>
      <c r="H338" s="86">
        <f t="shared" si="21"/>
        <v>23000</v>
      </c>
      <c r="I338" s="151"/>
      <c r="J338" s="159"/>
      <c r="K338" s="154">
        <f>CFM!O366</f>
        <v>0</v>
      </c>
      <c r="L338" s="155"/>
      <c r="M338" s="154">
        <f>CFM!CJ360</f>
        <v>71756.509986428762</v>
      </c>
      <c r="N338" s="156"/>
      <c r="O338" s="157">
        <f t="shared" si="23"/>
        <v>10.833333333333334</v>
      </c>
      <c r="P338" s="158" t="str">
        <f>IF(E338="","",SUM($O$9:O338))</f>
        <v/>
      </c>
      <c r="Q338" s="82"/>
      <c r="R338" s="82"/>
      <c r="S338" s="82"/>
      <c r="T338" s="82"/>
    </row>
    <row r="339" spans="1:20" ht="14.1" customHeight="1" x14ac:dyDescent="0.25">
      <c r="A339" s="91">
        <f t="shared" si="20"/>
        <v>331</v>
      </c>
      <c r="B339" s="162">
        <v>50406</v>
      </c>
      <c r="C339" s="87">
        <f t="shared" si="22"/>
        <v>23000</v>
      </c>
      <c r="D339" s="116"/>
      <c r="E339" s="116"/>
      <c r="F339" s="116"/>
      <c r="G339" s="116"/>
      <c r="H339" s="86">
        <f t="shared" si="21"/>
        <v>23000</v>
      </c>
      <c r="I339" s="151"/>
      <c r="J339" s="159"/>
      <c r="K339" s="154">
        <f>CFM!O367</f>
        <v>0</v>
      </c>
      <c r="L339" s="155"/>
      <c r="M339" s="154">
        <f>CFM!CJ361</f>
        <v>69492.17034974847</v>
      </c>
      <c r="N339" s="156"/>
      <c r="O339" s="157">
        <f t="shared" si="23"/>
        <v>10.833333333333334</v>
      </c>
      <c r="P339" s="158" t="str">
        <f>IF(E339="","",SUM($O$9:O339))</f>
        <v/>
      </c>
      <c r="Q339" s="82"/>
      <c r="R339" s="82"/>
      <c r="S339" s="82"/>
      <c r="T339" s="82"/>
    </row>
    <row r="340" spans="1:20" ht="14.1" customHeight="1" x14ac:dyDescent="0.25">
      <c r="A340" s="91">
        <f t="shared" si="20"/>
        <v>332</v>
      </c>
      <c r="B340" s="161">
        <v>50437</v>
      </c>
      <c r="C340" s="87">
        <f t="shared" si="22"/>
        <v>23000</v>
      </c>
      <c r="D340" s="116"/>
      <c r="E340" s="116"/>
      <c r="F340" s="116"/>
      <c r="G340" s="116"/>
      <c r="H340" s="86">
        <f t="shared" si="21"/>
        <v>23000</v>
      </c>
      <c r="I340" s="151"/>
      <c r="J340" s="159"/>
      <c r="K340" s="154">
        <f>CFM!O368</f>
        <v>0</v>
      </c>
      <c r="L340" s="155"/>
      <c r="M340" s="154">
        <f>CFM!CJ362</f>
        <v>67219.339439430623</v>
      </c>
      <c r="N340" s="156"/>
      <c r="O340" s="157">
        <f t="shared" si="23"/>
        <v>10.833333333333334</v>
      </c>
      <c r="P340" s="158" t="str">
        <f>IF(E340="","",SUM($O$9:O340))</f>
        <v/>
      </c>
      <c r="Q340" s="82"/>
      <c r="R340" s="82"/>
      <c r="S340" s="82"/>
      <c r="T340" s="82"/>
    </row>
    <row r="341" spans="1:20" ht="14.1" customHeight="1" x14ac:dyDescent="0.25">
      <c r="A341" s="91">
        <f t="shared" si="20"/>
        <v>333</v>
      </c>
      <c r="B341" s="162">
        <v>50465</v>
      </c>
      <c r="C341" s="87">
        <f t="shared" si="22"/>
        <v>23000</v>
      </c>
      <c r="D341" s="116"/>
      <c r="E341" s="116"/>
      <c r="F341" s="116"/>
      <c r="G341" s="116"/>
      <c r="H341" s="86">
        <f t="shared" si="21"/>
        <v>23000</v>
      </c>
      <c r="I341" s="151"/>
      <c r="J341" s="159"/>
      <c r="K341" s="154">
        <f>CFM!O369</f>
        <v>0</v>
      </c>
      <c r="L341" s="155"/>
      <c r="M341" s="154">
        <f>CFM!CJ363</f>
        <v>64937.985413199087</v>
      </c>
      <c r="N341" s="156"/>
      <c r="O341" s="157">
        <f t="shared" si="23"/>
        <v>10.833333333333334</v>
      </c>
      <c r="P341" s="158" t="str">
        <f>IF(E341="","",SUM($O$9:O341))</f>
        <v/>
      </c>
      <c r="Q341" s="82"/>
      <c r="R341" s="82"/>
      <c r="S341" s="82"/>
      <c r="T341" s="82"/>
    </row>
    <row r="342" spans="1:20" ht="14.1" customHeight="1" x14ac:dyDescent="0.25">
      <c r="A342" s="91">
        <f t="shared" si="20"/>
        <v>334</v>
      </c>
      <c r="B342" s="162">
        <v>50496</v>
      </c>
      <c r="C342" s="87">
        <f t="shared" si="22"/>
        <v>23000</v>
      </c>
      <c r="D342" s="116"/>
      <c r="E342" s="116"/>
      <c r="F342" s="116"/>
      <c r="G342" s="116"/>
      <c r="H342" s="86">
        <f t="shared" si="21"/>
        <v>23000</v>
      </c>
      <c r="I342" s="151"/>
      <c r="J342" s="159"/>
      <c r="K342" s="154">
        <f>CFM!O370</f>
        <v>0</v>
      </c>
      <c r="L342" s="155"/>
      <c r="M342" s="154">
        <f>CFM!CJ364</f>
        <v>62648.076309369178</v>
      </c>
      <c r="N342" s="156"/>
      <c r="O342" s="157">
        <f t="shared" si="23"/>
        <v>10.833333333333334</v>
      </c>
      <c r="P342" s="158" t="str">
        <f>IF(E342="","",SUM($O$9:O342))</f>
        <v/>
      </c>
      <c r="Q342" s="82"/>
      <c r="R342" s="82"/>
      <c r="S342" s="82"/>
      <c r="T342" s="82"/>
    </row>
    <row r="343" spans="1:20" ht="14.1" customHeight="1" x14ac:dyDescent="0.25">
      <c r="A343" s="91">
        <f t="shared" si="20"/>
        <v>335</v>
      </c>
      <c r="B343" s="162">
        <v>50526</v>
      </c>
      <c r="C343" s="87">
        <f t="shared" si="22"/>
        <v>23000</v>
      </c>
      <c r="D343" s="116"/>
      <c r="E343" s="116"/>
      <c r="F343" s="116"/>
      <c r="G343" s="116"/>
      <c r="H343" s="86">
        <f t="shared" si="21"/>
        <v>23000</v>
      </c>
      <c r="I343" s="151"/>
      <c r="J343" s="159"/>
      <c r="K343" s="154">
        <f>CFM!O371</f>
        <v>0</v>
      </c>
      <c r="L343" s="155"/>
      <c r="M343" s="154">
        <f>CFM!CJ365</f>
        <v>60349.580046399911</v>
      </c>
      <c r="N343" s="156"/>
      <c r="O343" s="157">
        <f t="shared" si="23"/>
        <v>10.833333333333334</v>
      </c>
      <c r="P343" s="158" t="str">
        <f>IF(E343="","",SUM($O$9:O343))</f>
        <v/>
      </c>
      <c r="Q343" s="82"/>
      <c r="R343" s="82"/>
      <c r="S343" s="82"/>
      <c r="T343" s="82"/>
    </row>
    <row r="344" spans="1:20" ht="14.1" customHeight="1" x14ac:dyDescent="0.25">
      <c r="A344" s="91">
        <f t="shared" si="20"/>
        <v>336</v>
      </c>
      <c r="B344" s="162">
        <v>50557</v>
      </c>
      <c r="C344" s="87">
        <f t="shared" si="22"/>
        <v>23000</v>
      </c>
      <c r="D344" s="116"/>
      <c r="E344" s="116"/>
      <c r="F344" s="116"/>
      <c r="G344" s="116"/>
      <c r="H344" s="86">
        <f t="shared" si="21"/>
        <v>23000</v>
      </c>
      <c r="I344" s="151"/>
      <c r="J344" s="159"/>
      <c r="K344" s="154">
        <f>CFM!O372</f>
        <v>0</v>
      </c>
      <c r="L344" s="155"/>
      <c r="M344" s="154">
        <f>CFM!CJ366</f>
        <v>58042.464422444507</v>
      </c>
      <c r="N344" s="156"/>
      <c r="O344" s="157">
        <f t="shared" si="23"/>
        <v>10.833333333333334</v>
      </c>
      <c r="P344" s="158" t="str">
        <f>IF(E344="","",SUM($O$9:O344))</f>
        <v/>
      </c>
      <c r="Q344" s="82"/>
      <c r="R344" s="82"/>
      <c r="S344" s="82"/>
      <c r="T344" s="82"/>
    </row>
    <row r="345" spans="1:20" ht="14.1" customHeight="1" x14ac:dyDescent="0.25">
      <c r="A345" s="91">
        <f t="shared" si="20"/>
        <v>337</v>
      </c>
      <c r="B345" s="162">
        <v>50587</v>
      </c>
      <c r="C345" s="87">
        <f t="shared" si="22"/>
        <v>23000</v>
      </c>
      <c r="D345" s="116"/>
      <c r="E345" s="116"/>
      <c r="F345" s="116"/>
      <c r="G345" s="116"/>
      <c r="H345" s="86">
        <f t="shared" si="21"/>
        <v>23000</v>
      </c>
      <c r="I345" s="151"/>
      <c r="J345" s="159"/>
      <c r="K345" s="154">
        <f>CFM!O373</f>
        <v>0</v>
      </c>
      <c r="L345" s="155"/>
      <c r="M345" s="154">
        <f>CFM!CJ367</f>
        <v>55726.697114899274</v>
      </c>
      <c r="N345" s="156"/>
      <c r="O345" s="157">
        <f t="shared" si="23"/>
        <v>10.833333333333334</v>
      </c>
      <c r="P345" s="158" t="str">
        <f>IF(E345="","",SUM($O$9:O345))</f>
        <v/>
      </c>
      <c r="Q345" s="82"/>
      <c r="R345" s="82"/>
      <c r="S345" s="82"/>
      <c r="T345" s="82"/>
    </row>
    <row r="346" spans="1:20" ht="14.1" customHeight="1" x14ac:dyDescent="0.25">
      <c r="A346" s="91">
        <f t="shared" si="20"/>
        <v>338</v>
      </c>
      <c r="B346" s="162">
        <v>50618</v>
      </c>
      <c r="C346" s="87">
        <f t="shared" si="22"/>
        <v>23000</v>
      </c>
      <c r="D346" s="116"/>
      <c r="E346" s="116"/>
      <c r="F346" s="116"/>
      <c r="G346" s="116"/>
      <c r="H346" s="86">
        <f t="shared" si="21"/>
        <v>23000</v>
      </c>
      <c r="I346" s="151"/>
      <c r="J346" s="159"/>
      <c r="K346" s="154">
        <f>CFM!O374</f>
        <v>0</v>
      </c>
      <c r="L346" s="155"/>
      <c r="M346" s="154">
        <f>CFM!CJ368</f>
        <v>53402.245679950742</v>
      </c>
      <c r="N346" s="156"/>
      <c r="O346" s="157">
        <f t="shared" si="23"/>
        <v>10.833333333333334</v>
      </c>
      <c r="P346" s="158" t="str">
        <f>IF(E346="","",SUM($O$9:O346))</f>
        <v/>
      </c>
      <c r="Q346" s="82"/>
      <c r="R346" s="82"/>
      <c r="S346" s="82"/>
      <c r="T346" s="82"/>
    </row>
    <row r="347" spans="1:20" ht="14.1" customHeight="1" x14ac:dyDescent="0.25">
      <c r="A347" s="91">
        <f t="shared" si="20"/>
        <v>339</v>
      </c>
      <c r="B347" s="162">
        <v>50649</v>
      </c>
      <c r="C347" s="87">
        <f t="shared" si="22"/>
        <v>23000</v>
      </c>
      <c r="D347" s="116"/>
      <c r="E347" s="116"/>
      <c r="F347" s="116"/>
      <c r="G347" s="116"/>
      <c r="H347" s="86">
        <f t="shared" si="21"/>
        <v>23000</v>
      </c>
      <c r="I347" s="151"/>
      <c r="J347" s="159"/>
      <c r="K347" s="154">
        <f>CFM!O375</f>
        <v>0</v>
      </c>
      <c r="L347" s="155"/>
      <c r="M347" s="154">
        <f>CFM!CJ369</f>
        <v>51069.077552121154</v>
      </c>
      <c r="N347" s="156"/>
      <c r="O347" s="157">
        <f t="shared" si="23"/>
        <v>10.833333333333334</v>
      </c>
      <c r="P347" s="158" t="str">
        <f>IF(E347="","",SUM($O$9:O347))</f>
        <v/>
      </c>
      <c r="Q347" s="82"/>
      <c r="R347" s="82"/>
      <c r="S347" s="82"/>
      <c r="T347" s="82"/>
    </row>
    <row r="348" spans="1:20" ht="14.1" customHeight="1" x14ac:dyDescent="0.25">
      <c r="A348" s="91">
        <f t="shared" si="20"/>
        <v>340</v>
      </c>
      <c r="B348" s="162">
        <v>50679</v>
      </c>
      <c r="C348" s="87">
        <f t="shared" si="22"/>
        <v>23000</v>
      </c>
      <c r="D348" s="116"/>
      <c r="E348" s="116"/>
      <c r="F348" s="116"/>
      <c r="G348" s="116"/>
      <c r="H348" s="86">
        <f t="shared" si="21"/>
        <v>23000</v>
      </c>
      <c r="I348" s="151"/>
      <c r="J348" s="159"/>
      <c r="K348" s="154">
        <f>CFM!O376</f>
        <v>0</v>
      </c>
      <c r="L348" s="155"/>
      <c r="M348" s="154">
        <f>CFM!CJ370</f>
        <v>48727.160043812204</v>
      </c>
      <c r="N348" s="156"/>
      <c r="O348" s="157">
        <f t="shared" si="23"/>
        <v>10.833333333333334</v>
      </c>
      <c r="P348" s="158" t="str">
        <f>IF(E348="","",SUM($O$9:O348))</f>
        <v/>
      </c>
      <c r="Q348" s="82"/>
      <c r="R348" s="82"/>
      <c r="S348" s="82"/>
      <c r="T348" s="82"/>
    </row>
    <row r="349" spans="1:20" ht="14.1" customHeight="1" x14ac:dyDescent="0.25">
      <c r="A349" s="91">
        <f t="shared" si="20"/>
        <v>341</v>
      </c>
      <c r="B349" s="162">
        <v>50710</v>
      </c>
      <c r="C349" s="87">
        <f t="shared" si="22"/>
        <v>23000</v>
      </c>
      <c r="D349" s="116"/>
      <c r="E349" s="116"/>
      <c r="F349" s="116"/>
      <c r="G349" s="116"/>
      <c r="H349" s="86">
        <f t="shared" si="21"/>
        <v>23000</v>
      </c>
      <c r="I349" s="151"/>
      <c r="J349" s="159"/>
      <c r="K349" s="154">
        <f>CFM!O377</f>
        <v>0</v>
      </c>
      <c r="L349" s="155"/>
      <c r="M349" s="154">
        <f>CFM!CJ371</f>
        <v>46376.460344847095</v>
      </c>
      <c r="N349" s="156"/>
      <c r="O349" s="157">
        <f t="shared" si="23"/>
        <v>10.833333333333334</v>
      </c>
      <c r="P349" s="158" t="str">
        <f>IF(E349="","",SUM($O$9:O349))</f>
        <v/>
      </c>
      <c r="Q349" s="82"/>
      <c r="R349" s="82"/>
      <c r="S349" s="82"/>
      <c r="T349" s="82"/>
    </row>
    <row r="350" spans="1:20" ht="14.1" customHeight="1" x14ac:dyDescent="0.25">
      <c r="A350" s="91">
        <f t="shared" si="20"/>
        <v>342</v>
      </c>
      <c r="B350" s="162">
        <v>50740</v>
      </c>
      <c r="C350" s="87">
        <f t="shared" si="22"/>
        <v>23000</v>
      </c>
      <c r="D350" s="116"/>
      <c r="E350" s="116"/>
      <c r="F350" s="116"/>
      <c r="G350" s="116"/>
      <c r="H350" s="86">
        <f t="shared" si="21"/>
        <v>23000</v>
      </c>
      <c r="I350" s="151"/>
      <c r="J350" s="159"/>
      <c r="K350" s="154">
        <f>CFM!O378</f>
        <v>0</v>
      </c>
      <c r="L350" s="155"/>
      <c r="M350" s="154">
        <f>CFM!CJ372</f>
        <v>44016.945522010865</v>
      </c>
      <c r="N350" s="156"/>
      <c r="O350" s="157">
        <f t="shared" si="23"/>
        <v>10.833333333333334</v>
      </c>
      <c r="P350" s="158" t="str">
        <f>IF(E350="","",SUM($O$9:O350))</f>
        <v/>
      </c>
      <c r="Q350" s="82"/>
      <c r="R350" s="82"/>
      <c r="S350" s="82"/>
      <c r="T350" s="82"/>
    </row>
    <row r="351" spans="1:20" ht="14.1" customHeight="1" x14ac:dyDescent="0.25">
      <c r="A351" s="91">
        <f t="shared" si="20"/>
        <v>343</v>
      </c>
      <c r="B351" s="163"/>
      <c r="C351" s="87">
        <f t="shared" si="22"/>
        <v>23000</v>
      </c>
      <c r="D351" s="116"/>
      <c r="E351" s="116"/>
      <c r="F351" s="116"/>
      <c r="G351" s="116"/>
      <c r="H351" s="86">
        <f t="shared" si="21"/>
        <v>23000</v>
      </c>
      <c r="I351" s="151"/>
      <c r="J351" s="159"/>
      <c r="K351" s="154">
        <f>CFM!O379</f>
        <v>0</v>
      </c>
      <c r="L351" s="155"/>
      <c r="M351" s="154">
        <f>CFM!CJ373</f>
        <v>41648.582518588999</v>
      </c>
      <c r="N351" s="156"/>
      <c r="O351" s="157">
        <f t="shared" si="23"/>
        <v>10.833333333333334</v>
      </c>
      <c r="P351" s="158" t="str">
        <f>IF(E351="","",SUM($O$9:O351))</f>
        <v/>
      </c>
      <c r="Q351" s="82"/>
      <c r="R351" s="82"/>
      <c r="S351" s="82"/>
      <c r="T351" s="82"/>
    </row>
    <row r="352" spans="1:20" ht="14.1" customHeight="1" x14ac:dyDescent="0.25">
      <c r="A352" s="91">
        <f t="shared" si="20"/>
        <v>344</v>
      </c>
      <c r="B352" s="163"/>
      <c r="C352" s="87">
        <f t="shared" si="22"/>
        <v>23000</v>
      </c>
      <c r="D352" s="116"/>
      <c r="E352" s="116"/>
      <c r="F352" s="116"/>
      <c r="G352" s="116"/>
      <c r="H352" s="86">
        <f t="shared" si="21"/>
        <v>23000</v>
      </c>
      <c r="I352" s="151"/>
      <c r="J352" s="159"/>
      <c r="K352" s="154">
        <f>CFM!O380</f>
        <v>0</v>
      </c>
      <c r="L352" s="155"/>
      <c r="M352" s="154">
        <f>CFM!CJ374</f>
        <v>39271.338153904304</v>
      </c>
      <c r="N352" s="156"/>
      <c r="O352" s="157">
        <f t="shared" si="23"/>
        <v>10.833333333333334</v>
      </c>
      <c r="P352" s="158" t="str">
        <f>IF(E352="","",SUM($O$9:O352))</f>
        <v/>
      </c>
      <c r="Q352" s="82"/>
      <c r="R352" s="82"/>
      <c r="S352" s="82"/>
      <c r="T352" s="82"/>
    </row>
    <row r="353" spans="1:20" ht="14.1" customHeight="1" x14ac:dyDescent="0.25">
      <c r="A353" s="91">
        <f t="shared" si="20"/>
        <v>345</v>
      </c>
      <c r="B353" s="163"/>
      <c r="C353" s="87">
        <f t="shared" si="22"/>
        <v>23000</v>
      </c>
      <c r="D353" s="116"/>
      <c r="E353" s="116"/>
      <c r="F353" s="116"/>
      <c r="G353" s="116"/>
      <c r="H353" s="86">
        <f t="shared" si="21"/>
        <v>23000</v>
      </c>
      <c r="I353" s="151"/>
      <c r="J353" s="159"/>
      <c r="K353" s="154">
        <f>CFM!O381</f>
        <v>0</v>
      </c>
      <c r="L353" s="155"/>
      <c r="M353" s="154">
        <f>CFM!CJ375</f>
        <v>36885.179122852045</v>
      </c>
      <c r="N353" s="156"/>
      <c r="O353" s="157">
        <f t="shared" si="23"/>
        <v>10.833333333333334</v>
      </c>
      <c r="P353" s="158" t="str">
        <f>IF(E353="","",SUM($O$9:O353))</f>
        <v/>
      </c>
      <c r="Q353" s="82"/>
      <c r="R353" s="82"/>
      <c r="S353" s="82"/>
      <c r="T353" s="82"/>
    </row>
    <row r="354" spans="1:20" ht="14.1" customHeight="1" x14ac:dyDescent="0.25">
      <c r="A354" s="91">
        <f t="shared" si="20"/>
        <v>346</v>
      </c>
      <c r="B354" s="163"/>
      <c r="C354" s="87">
        <f t="shared" si="22"/>
        <v>23000</v>
      </c>
      <c r="D354" s="116"/>
      <c r="E354" s="116"/>
      <c r="F354" s="116"/>
      <c r="G354" s="116"/>
      <c r="H354" s="86">
        <f t="shared" si="21"/>
        <v>23000</v>
      </c>
      <c r="I354" s="151"/>
      <c r="J354" s="159"/>
      <c r="K354" s="154">
        <f>CFM!O382</f>
        <v>0</v>
      </c>
      <c r="L354" s="155"/>
      <c r="M354" s="154">
        <f>CFM!CJ376</f>
        <v>34490.07199543334</v>
      </c>
      <c r="N354" s="156"/>
      <c r="O354" s="157">
        <f t="shared" si="23"/>
        <v>10.833333333333334</v>
      </c>
      <c r="P354" s="158" t="str">
        <f>IF(E354="","",SUM($O$9:O354))</f>
        <v/>
      </c>
      <c r="Q354" s="82"/>
      <c r="R354" s="82"/>
      <c r="S354" s="82"/>
      <c r="T354" s="82"/>
    </row>
    <row r="355" spans="1:20" ht="14.1" customHeight="1" x14ac:dyDescent="0.25">
      <c r="A355" s="91">
        <f t="shared" si="20"/>
        <v>347</v>
      </c>
      <c r="B355" s="163"/>
      <c r="C355" s="87">
        <f t="shared" si="22"/>
        <v>23000</v>
      </c>
      <c r="D355" s="116"/>
      <c r="E355" s="116"/>
      <c r="F355" s="116"/>
      <c r="G355" s="116"/>
      <c r="H355" s="86">
        <f t="shared" si="21"/>
        <v>23000</v>
      </c>
      <c r="I355" s="151"/>
      <c r="J355" s="159"/>
      <c r="K355" s="154">
        <f>CFM!O383</f>
        <v>0</v>
      </c>
      <c r="L355" s="155"/>
      <c r="M355" s="154">
        <f>CFM!CJ377</f>
        <v>32085.983216286812</v>
      </c>
      <c r="N355" s="156"/>
      <c r="O355" s="157">
        <f t="shared" si="23"/>
        <v>10.833333333333334</v>
      </c>
      <c r="P355" s="158" t="str">
        <f>IF(E355="","",SUM($O$9:O355))</f>
        <v/>
      </c>
      <c r="Q355" s="82"/>
      <c r="R355" s="82"/>
      <c r="S355" s="82"/>
      <c r="T355" s="82"/>
    </row>
    <row r="356" spans="1:20" ht="14.1" customHeight="1" x14ac:dyDescent="0.25">
      <c r="A356" s="91">
        <f t="shared" si="20"/>
        <v>348</v>
      </c>
      <c r="B356" s="163"/>
      <c r="C356" s="87">
        <f t="shared" si="22"/>
        <v>23000</v>
      </c>
      <c r="D356" s="116"/>
      <c r="E356" s="116"/>
      <c r="F356" s="116"/>
      <c r="G356" s="116"/>
      <c r="H356" s="86">
        <f t="shared" si="21"/>
        <v>23000</v>
      </c>
      <c r="I356" s="151"/>
      <c r="J356" s="159"/>
      <c r="K356" s="154">
        <f>CFM!O384</f>
        <v>0</v>
      </c>
      <c r="L356" s="155"/>
      <c r="M356" s="154">
        <f>CFM!CJ378</f>
        <v>29672.879104218482</v>
      </c>
      <c r="N356" s="156"/>
      <c r="O356" s="157">
        <f t="shared" si="23"/>
        <v>10.833333333333334</v>
      </c>
      <c r="P356" s="158" t="str">
        <f>IF(E356="","",SUM($O$9:O356))</f>
        <v/>
      </c>
      <c r="Q356" s="82"/>
      <c r="R356" s="82"/>
      <c r="S356" s="82"/>
      <c r="T356" s="82"/>
    </row>
    <row r="357" spans="1:20" ht="14.1" customHeight="1" x14ac:dyDescent="0.25">
      <c r="A357" s="91">
        <f t="shared" si="20"/>
        <v>349</v>
      </c>
      <c r="B357" s="163"/>
      <c r="C357" s="87">
        <f t="shared" si="22"/>
        <v>23000</v>
      </c>
      <c r="D357" s="116"/>
      <c r="E357" s="116"/>
      <c r="F357" s="116"/>
      <c r="G357" s="116"/>
      <c r="H357" s="86">
        <f t="shared" si="21"/>
        <v>23000</v>
      </c>
      <c r="I357" s="151"/>
      <c r="J357" s="159"/>
      <c r="K357" s="154">
        <f>CFM!O385</f>
        <v>0</v>
      </c>
      <c r="L357" s="155"/>
      <c r="M357" s="154">
        <f>CFM!CJ379</f>
        <v>27250.725851729898</v>
      </c>
      <c r="N357" s="156"/>
      <c r="O357" s="157">
        <f t="shared" si="23"/>
        <v>10.833333333333334</v>
      </c>
      <c r="P357" s="158" t="str">
        <f>IF(E357="","",SUM($O$9:O357))</f>
        <v/>
      </c>
      <c r="Q357" s="82"/>
      <c r="R357" s="82"/>
      <c r="S357" s="82"/>
      <c r="T357" s="82"/>
    </row>
    <row r="358" spans="1:20" ht="14.1" customHeight="1" x14ac:dyDescent="0.25">
      <c r="A358" s="91">
        <f t="shared" si="20"/>
        <v>350</v>
      </c>
      <c r="B358" s="163"/>
      <c r="C358" s="87">
        <f t="shared" si="22"/>
        <v>23000</v>
      </c>
      <c r="D358" s="116"/>
      <c r="E358" s="116"/>
      <c r="F358" s="116"/>
      <c r="G358" s="116"/>
      <c r="H358" s="86">
        <f t="shared" si="21"/>
        <v>23000</v>
      </c>
      <c r="I358" s="151"/>
      <c r="J358" s="159"/>
      <c r="K358" s="154">
        <f>CFM!O386</f>
        <v>0</v>
      </c>
      <c r="L358" s="155"/>
      <c r="M358" s="154">
        <f>CFM!CJ380</f>
        <v>24819.489524544482</v>
      </c>
      <c r="N358" s="156"/>
      <c r="O358" s="157">
        <f t="shared" si="23"/>
        <v>10.833333333333334</v>
      </c>
      <c r="P358" s="158" t="str">
        <f>IF(E358="","",SUM($O$9:O358))</f>
        <v/>
      </c>
      <c r="Q358" s="82"/>
      <c r="R358" s="82"/>
      <c r="S358" s="82"/>
      <c r="T358" s="82"/>
    </row>
    <row r="359" spans="1:20" ht="14.1" customHeight="1" x14ac:dyDescent="0.25">
      <c r="A359" s="91">
        <f t="shared" si="20"/>
        <v>351</v>
      </c>
      <c r="B359" s="163"/>
      <c r="C359" s="87">
        <f t="shared" si="22"/>
        <v>23000</v>
      </c>
      <c r="D359" s="116"/>
      <c r="E359" s="116"/>
      <c r="F359" s="116"/>
      <c r="G359" s="116"/>
      <c r="H359" s="86">
        <f t="shared" si="21"/>
        <v>23000</v>
      </c>
      <c r="I359" s="151"/>
      <c r="J359" s="159"/>
      <c r="K359" s="154">
        <f>CFM!O387</f>
        <v>0</v>
      </c>
      <c r="L359" s="155"/>
      <c r="M359" s="154">
        <f>CFM!CJ381</f>
        <v>22379.136061132122</v>
      </c>
      <c r="N359" s="156"/>
      <c r="O359" s="157">
        <f t="shared" si="23"/>
        <v>10.833333333333334</v>
      </c>
      <c r="P359" s="158" t="str">
        <f>IF(E359="","",SUM($O$9:O359))</f>
        <v/>
      </c>
      <c r="Q359" s="82"/>
      <c r="R359" s="82"/>
      <c r="S359" s="82"/>
      <c r="T359" s="82"/>
    </row>
    <row r="360" spans="1:20" ht="14.1" customHeight="1" x14ac:dyDescent="0.25">
      <c r="A360" s="91">
        <f t="shared" si="20"/>
        <v>352</v>
      </c>
      <c r="B360" s="163"/>
      <c r="C360" s="87">
        <f t="shared" si="22"/>
        <v>23000</v>
      </c>
      <c r="D360" s="116"/>
      <c r="E360" s="116"/>
      <c r="F360" s="116"/>
      <c r="G360" s="116"/>
      <c r="H360" s="86">
        <f t="shared" si="21"/>
        <v>23000</v>
      </c>
      <c r="I360" s="151"/>
      <c r="J360" s="159"/>
      <c r="K360" s="154">
        <f>CFM!O388</f>
        <v>0</v>
      </c>
      <c r="L360" s="155"/>
      <c r="M360" s="154">
        <f>CFM!CJ382</f>
        <v>19929.631272231964</v>
      </c>
      <c r="N360" s="156"/>
      <c r="O360" s="157">
        <f t="shared" si="23"/>
        <v>10.833333333333334</v>
      </c>
      <c r="P360" s="158" t="str">
        <f>IF(E360="","",SUM($O$9:O360))</f>
        <v/>
      </c>
      <c r="Q360" s="82"/>
      <c r="R360" s="82"/>
      <c r="S360" s="82"/>
      <c r="T360" s="82"/>
    </row>
    <row r="361" spans="1:20" ht="14.1" customHeight="1" x14ac:dyDescent="0.25">
      <c r="A361" s="91">
        <f t="shared" si="20"/>
        <v>353</v>
      </c>
      <c r="B361" s="163"/>
      <c r="C361" s="87">
        <f t="shared" si="22"/>
        <v>23000</v>
      </c>
      <c r="D361" s="116"/>
      <c r="E361" s="116"/>
      <c r="F361" s="116"/>
      <c r="G361" s="116"/>
      <c r="H361" s="86">
        <f t="shared" si="21"/>
        <v>23000</v>
      </c>
      <c r="I361" s="151"/>
      <c r="J361" s="159"/>
      <c r="K361" s="154">
        <f>CFM!O389</f>
        <v>0</v>
      </c>
      <c r="L361" s="155"/>
      <c r="M361" s="154">
        <f>CFM!CJ383</f>
        <v>17470.940840373431</v>
      </c>
      <c r="N361" s="156"/>
      <c r="O361" s="157">
        <f t="shared" si="23"/>
        <v>10.833333333333334</v>
      </c>
      <c r="P361" s="158" t="str">
        <f>IF(E361="","",SUM($O$9:O361))</f>
        <v/>
      </c>
      <c r="Q361" s="82"/>
      <c r="R361" s="82"/>
      <c r="S361" s="82"/>
      <c r="T361" s="82"/>
    </row>
    <row r="362" spans="1:20" ht="14.1" customHeight="1" x14ac:dyDescent="0.25">
      <c r="A362" s="91">
        <f t="shared" si="20"/>
        <v>354</v>
      </c>
      <c r="B362" s="163"/>
      <c r="C362" s="87">
        <f t="shared" si="22"/>
        <v>23000</v>
      </c>
      <c r="D362" s="116"/>
      <c r="E362" s="116"/>
      <c r="F362" s="116"/>
      <c r="G362" s="116"/>
      <c r="H362" s="86">
        <f t="shared" si="21"/>
        <v>23000</v>
      </c>
      <c r="I362" s="151"/>
      <c r="J362" s="159"/>
      <c r="K362" s="154">
        <f>CFM!O390</f>
        <v>0</v>
      </c>
      <c r="L362" s="155"/>
      <c r="M362" s="154">
        <f>CFM!CJ384</f>
        <v>15003.030319395428</v>
      </c>
      <c r="N362" s="156"/>
      <c r="O362" s="157">
        <f t="shared" si="23"/>
        <v>10.833333333333334</v>
      </c>
      <c r="P362" s="158" t="str">
        <f>IF(E362="","",SUM($O$9:O362))</f>
        <v/>
      </c>
      <c r="Q362" s="82"/>
      <c r="R362" s="82"/>
      <c r="S362" s="82"/>
      <c r="T362" s="82"/>
    </row>
    <row r="363" spans="1:20" ht="14.1" customHeight="1" x14ac:dyDescent="0.25">
      <c r="A363" s="91">
        <f t="shared" si="20"/>
        <v>355</v>
      </c>
      <c r="B363" s="163"/>
      <c r="C363" s="87">
        <f t="shared" si="22"/>
        <v>23000</v>
      </c>
      <c r="D363" s="116"/>
      <c r="E363" s="116"/>
      <c r="F363" s="116"/>
      <c r="G363" s="116"/>
      <c r="H363" s="86">
        <f t="shared" si="21"/>
        <v>23000</v>
      </c>
      <c r="I363" s="151"/>
      <c r="J363" s="159"/>
      <c r="K363" s="154">
        <f>CFM!O391</f>
        <v>0</v>
      </c>
      <c r="L363" s="155"/>
      <c r="M363" s="154">
        <f>CFM!CJ385</f>
        <v>12525.865133963758</v>
      </c>
      <c r="N363" s="156"/>
      <c r="O363" s="157">
        <f t="shared" si="23"/>
        <v>10.833333333333334</v>
      </c>
      <c r="P363" s="158" t="str">
        <f>IF(E363="","",SUM($O$9:O363))</f>
        <v/>
      </c>
      <c r="Q363" s="82"/>
      <c r="R363" s="82"/>
      <c r="S363" s="82"/>
      <c r="T363" s="82"/>
    </row>
    <row r="364" spans="1:20" ht="14.1" customHeight="1" x14ac:dyDescent="0.25">
      <c r="A364" s="91">
        <f t="shared" si="20"/>
        <v>356</v>
      </c>
      <c r="B364" s="163"/>
      <c r="C364" s="87">
        <f t="shared" si="22"/>
        <v>23000</v>
      </c>
      <c r="D364" s="116"/>
      <c r="E364" s="116"/>
      <c r="F364" s="116"/>
      <c r="G364" s="116"/>
      <c r="H364" s="86">
        <f t="shared" si="21"/>
        <v>23000</v>
      </c>
      <c r="I364" s="151"/>
      <c r="J364" s="159"/>
      <c r="K364" s="154">
        <f>CFM!O392</f>
        <v>0</v>
      </c>
      <c r="L364" s="155"/>
      <c r="M364" s="154">
        <f>CFM!CJ386</f>
        <v>10039.410579086718</v>
      </c>
      <c r="N364" s="156"/>
      <c r="O364" s="157">
        <f t="shared" si="23"/>
        <v>10.833333333333334</v>
      </c>
      <c r="P364" s="158" t="str">
        <f>IF(E364="","",SUM($O$9:O364))</f>
        <v/>
      </c>
      <c r="Q364" s="82"/>
      <c r="R364" s="82"/>
      <c r="S364" s="82"/>
      <c r="T364" s="82"/>
    </row>
    <row r="365" spans="1:20" ht="14.1" customHeight="1" x14ac:dyDescent="0.25">
      <c r="A365" s="91">
        <f t="shared" si="20"/>
        <v>357</v>
      </c>
      <c r="B365" s="163"/>
      <c r="C365" s="87">
        <f t="shared" si="22"/>
        <v>23000</v>
      </c>
      <c r="D365" s="116"/>
      <c r="E365" s="116"/>
      <c r="F365" s="116"/>
      <c r="G365" s="116"/>
      <c r="H365" s="86">
        <f t="shared" si="21"/>
        <v>23000</v>
      </c>
      <c r="I365" s="151"/>
      <c r="J365" s="159"/>
      <c r="K365" s="154">
        <f>CFM!O393</f>
        <v>0</v>
      </c>
      <c r="L365" s="155"/>
      <c r="M365" s="154">
        <f>CFM!CJ387</f>
        <v>7543.6318196288894</v>
      </c>
      <c r="N365" s="156"/>
      <c r="O365" s="157">
        <f t="shared" si="23"/>
        <v>10.833333333333334</v>
      </c>
      <c r="P365" s="158" t="str">
        <f>IF(E365="","",SUM($O$9:O365))</f>
        <v/>
      </c>
      <c r="Q365" s="82"/>
      <c r="R365" s="82"/>
      <c r="S365" s="82"/>
      <c r="T365" s="82"/>
    </row>
    <row r="366" spans="1:20" ht="14.1" customHeight="1" x14ac:dyDescent="0.25">
      <c r="A366" s="91">
        <f t="shared" si="20"/>
        <v>358</v>
      </c>
      <c r="B366" s="163"/>
      <c r="C366" s="87">
        <f t="shared" si="22"/>
        <v>23000</v>
      </c>
      <c r="D366" s="116"/>
      <c r="E366" s="116"/>
      <c r="F366" s="116"/>
      <c r="G366" s="116"/>
      <c r="H366" s="86">
        <f t="shared" si="21"/>
        <v>23000</v>
      </c>
      <c r="I366" s="151"/>
      <c r="J366" s="159"/>
      <c r="K366" s="154">
        <f>CFM!O394</f>
        <v>0</v>
      </c>
      <c r="L366" s="155"/>
      <c r="M366" s="154">
        <f>CFM!CJ388</f>
        <v>5038.4938898230939</v>
      </c>
      <c r="N366" s="156"/>
      <c r="O366" s="157">
        <f t="shared" si="23"/>
        <v>10.833333333333334</v>
      </c>
      <c r="P366" s="158" t="str">
        <f>IF(E366="","",SUM($O$9:O366))</f>
        <v/>
      </c>
      <c r="Q366" s="82"/>
      <c r="R366" s="82"/>
      <c r="S366" s="82"/>
      <c r="T366" s="82"/>
    </row>
    <row r="367" spans="1:20" ht="14.1" customHeight="1" x14ac:dyDescent="0.25">
      <c r="A367" s="91">
        <f t="shared" si="20"/>
        <v>359</v>
      </c>
      <c r="B367" s="163"/>
      <c r="C367" s="87">
        <f t="shared" si="22"/>
        <v>23000</v>
      </c>
      <c r="D367" s="116"/>
      <c r="E367" s="116"/>
      <c r="F367" s="116"/>
      <c r="G367" s="116"/>
      <c r="H367" s="86">
        <f t="shared" si="21"/>
        <v>23000</v>
      </c>
      <c r="I367" s="151"/>
      <c r="J367" s="159"/>
      <c r="K367" s="154">
        <f>CFM!O395</f>
        <v>0</v>
      </c>
      <c r="L367" s="155"/>
      <c r="M367" s="154">
        <f>CFM!CJ389</f>
        <v>2523.9616927805268</v>
      </c>
      <c r="N367" s="156"/>
      <c r="O367" s="157">
        <f t="shared" si="23"/>
        <v>10.833333333333334</v>
      </c>
      <c r="P367" s="158" t="str">
        <f>IF(E367="","",SUM($O$9:O367))</f>
        <v/>
      </c>
      <c r="Q367" s="82"/>
      <c r="R367" s="82"/>
      <c r="S367" s="82"/>
      <c r="T367" s="82"/>
    </row>
    <row r="368" spans="1:20" ht="14.1" customHeight="1" x14ac:dyDescent="0.25">
      <c r="A368" s="91">
        <f t="shared" si="20"/>
        <v>360</v>
      </c>
      <c r="B368" s="163"/>
      <c r="C368" s="87">
        <f t="shared" si="22"/>
        <v>23000</v>
      </c>
      <c r="D368" s="116"/>
      <c r="E368" s="116"/>
      <c r="F368" s="116"/>
      <c r="G368" s="116"/>
      <c r="H368" s="86">
        <f t="shared" si="21"/>
        <v>23000</v>
      </c>
      <c r="I368" s="152"/>
      <c r="J368" s="159"/>
      <c r="K368" s="154">
        <f>CFM!O396</f>
        <v>0</v>
      </c>
      <c r="L368" s="155"/>
      <c r="M368" s="154">
        <f>CFM!CJ390</f>
        <v>0</v>
      </c>
      <c r="N368" s="156"/>
      <c r="O368" s="157">
        <f t="shared" si="23"/>
        <v>10.833333333333334</v>
      </c>
      <c r="P368" s="158" t="str">
        <f>IF(E368="","",SUM($O$9:O368))</f>
        <v/>
      </c>
      <c r="Q368" s="82"/>
      <c r="R368" s="82"/>
      <c r="S368" s="82"/>
      <c r="T368" s="82"/>
    </row>
    <row r="369" spans="1:1" x14ac:dyDescent="0.25">
      <c r="A369" s="84"/>
    </row>
  </sheetData>
  <sheetProtection password="C685" sheet="1" selectLockedCells="1"/>
  <phoneticPr fontId="8" type="noConversion"/>
  <pageMargins left="0.75" right="0.75" top="0.5" bottom="0.5" header="0" footer="0"/>
  <pageSetup scale="87" orientation="landscape" horizontalDpi="4294967293" r:id="rId1"/>
  <headerFooter alignWithMargins="0"/>
  <ignoredErrors>
    <ignoredError sqref="I9 I10:I16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CFM</vt:lpstr>
      <vt:lpstr>MONTHLYANALYSISWORKSHEET</vt:lpstr>
      <vt:lpstr>CFM!Print_Area</vt:lpstr>
      <vt:lpstr>MONTHLYANALYSISWORKSHEET!Print_Area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French</dc:creator>
  <cp:lastModifiedBy>Rick Darvis</cp:lastModifiedBy>
  <cp:lastPrinted>2010-07-06T17:46:32Z</cp:lastPrinted>
  <dcterms:created xsi:type="dcterms:W3CDTF">2008-10-20T14:57:09Z</dcterms:created>
  <dcterms:modified xsi:type="dcterms:W3CDTF">2019-08-15T17:05:44Z</dcterms:modified>
</cp:coreProperties>
</file>